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H:\DRTIE\04_InterregRS\6_Int_6\2_Gestion_du_programme\3_Tableaux\6_SiteWeb\"/>
    </mc:Choice>
  </mc:AlternateContent>
  <xr:revisionPtr revIDLastSave="0" documentId="8_{9F633C3C-9A81-4961-A9A6-A41042ADA3E5}" xr6:coauthVersionLast="47" xr6:coauthVersionMax="47" xr10:uidLastSave="{00000000-0000-0000-0000-000000000000}"/>
  <bookViews>
    <workbookView xWindow="-108" yWindow="-108" windowWidth="23256" windowHeight="12576" xr2:uid="{6769378B-CDB3-4180-8597-BC2217B0603D}"/>
  </bookViews>
  <sheets>
    <sheet name="Update_10072025"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5" i="1" l="1"/>
  <c r="X65" i="1" s="1"/>
  <c r="U65" i="1"/>
  <c r="S65" i="1"/>
  <c r="R65" i="1"/>
  <c r="Q65" i="1"/>
  <c r="P65" i="1"/>
  <c r="O65" i="1"/>
  <c r="N65" i="1"/>
  <c r="L65" i="1"/>
  <c r="M65" i="1" s="1"/>
  <c r="J65" i="1"/>
  <c r="K65" i="1" s="1"/>
  <c r="I65" i="1"/>
  <c r="D65" i="1"/>
  <c r="B65" i="1"/>
  <c r="A65" i="1"/>
  <c r="W64" i="1"/>
  <c r="V64" i="1"/>
  <c r="X64" i="1" s="1"/>
  <c r="U64" i="1"/>
  <c r="S64" i="1"/>
  <c r="R64" i="1"/>
  <c r="Q64" i="1"/>
  <c r="P64" i="1"/>
  <c r="O64" i="1"/>
  <c r="N64" i="1"/>
  <c r="L64" i="1"/>
  <c r="M64" i="1" s="1"/>
  <c r="J64" i="1"/>
  <c r="K64" i="1" s="1"/>
  <c r="I64" i="1"/>
  <c r="D64" i="1"/>
  <c r="B64" i="1"/>
  <c r="A64" i="1"/>
  <c r="V63" i="1"/>
  <c r="X63" i="1" s="1"/>
  <c r="U63" i="1"/>
  <c r="S63" i="1"/>
  <c r="R63" i="1"/>
  <c r="Q63" i="1"/>
  <c r="P63" i="1"/>
  <c r="O63" i="1"/>
  <c r="N63" i="1"/>
  <c r="L63" i="1"/>
  <c r="M63" i="1" s="1"/>
  <c r="J63" i="1"/>
  <c r="K63" i="1" s="1"/>
  <c r="I63" i="1"/>
  <c r="D63" i="1"/>
  <c r="B63" i="1"/>
  <c r="A63" i="1"/>
  <c r="W62" i="1"/>
  <c r="V62" i="1"/>
  <c r="X62" i="1" s="1"/>
  <c r="U62" i="1"/>
  <c r="S62" i="1"/>
  <c r="R62" i="1"/>
  <c r="Q62" i="1"/>
  <c r="P62" i="1"/>
  <c r="O62" i="1"/>
  <c r="N62" i="1"/>
  <c r="L62" i="1"/>
  <c r="M62" i="1" s="1"/>
  <c r="J62" i="1"/>
  <c r="K62" i="1" s="1"/>
  <c r="I62" i="1"/>
  <c r="D62" i="1"/>
  <c r="B62" i="1"/>
  <c r="A62" i="1"/>
  <c r="V61" i="1"/>
  <c r="X61" i="1" s="1"/>
  <c r="U61" i="1"/>
  <c r="S61" i="1"/>
  <c r="R61" i="1"/>
  <c r="Q61" i="1"/>
  <c r="P61" i="1"/>
  <c r="O61" i="1"/>
  <c r="N61" i="1"/>
  <c r="L61" i="1"/>
  <c r="M61" i="1" s="1"/>
  <c r="J61" i="1"/>
  <c r="K61" i="1" s="1"/>
  <c r="I61" i="1"/>
  <c r="D61" i="1"/>
  <c r="B61" i="1"/>
  <c r="A61" i="1"/>
  <c r="W60" i="1"/>
  <c r="V60" i="1"/>
  <c r="X60" i="1" s="1"/>
  <c r="U60" i="1"/>
  <c r="S60" i="1"/>
  <c r="R60" i="1"/>
  <c r="Q60" i="1"/>
  <c r="P60" i="1"/>
  <c r="O60" i="1"/>
  <c r="N60" i="1"/>
  <c r="L60" i="1"/>
  <c r="M60" i="1" s="1"/>
  <c r="J60" i="1"/>
  <c r="K60" i="1" s="1"/>
  <c r="I60" i="1"/>
  <c r="D60" i="1"/>
  <c r="B60" i="1"/>
  <c r="A60" i="1"/>
  <c r="V59" i="1"/>
  <c r="X59" i="1" s="1"/>
  <c r="U59" i="1"/>
  <c r="S59" i="1"/>
  <c r="R59" i="1"/>
  <c r="Q59" i="1"/>
  <c r="P59" i="1"/>
  <c r="O59" i="1"/>
  <c r="N59" i="1"/>
  <c r="L59" i="1"/>
  <c r="M59" i="1" s="1"/>
  <c r="J59" i="1"/>
  <c r="K59" i="1" s="1"/>
  <c r="I59" i="1"/>
  <c r="D59" i="1"/>
  <c r="B59" i="1"/>
  <c r="A59" i="1"/>
  <c r="W58" i="1"/>
  <c r="V58" i="1"/>
  <c r="X58" i="1" s="1"/>
  <c r="U58" i="1"/>
  <c r="S58" i="1"/>
  <c r="R58" i="1"/>
  <c r="Q58" i="1"/>
  <c r="P58" i="1"/>
  <c r="O58" i="1"/>
  <c r="N58" i="1"/>
  <c r="L58" i="1"/>
  <c r="M58" i="1" s="1"/>
  <c r="J58" i="1"/>
  <c r="K58" i="1" s="1"/>
  <c r="I58" i="1"/>
  <c r="D58" i="1"/>
  <c r="B58" i="1"/>
  <c r="A58" i="1"/>
  <c r="V57" i="1"/>
  <c r="X57" i="1" s="1"/>
  <c r="U57" i="1"/>
  <c r="S57" i="1"/>
  <c r="R57" i="1"/>
  <c r="Q57" i="1"/>
  <c r="P57" i="1"/>
  <c r="O57" i="1"/>
  <c r="N57" i="1"/>
  <c r="L57" i="1"/>
  <c r="M57" i="1" s="1"/>
  <c r="J57" i="1"/>
  <c r="K57" i="1" s="1"/>
  <c r="I57" i="1"/>
  <c r="B57" i="1"/>
  <c r="A57" i="1"/>
  <c r="X56" i="1"/>
  <c r="V56" i="1"/>
  <c r="W56" i="1" s="1"/>
  <c r="U56" i="1"/>
  <c r="S56" i="1"/>
  <c r="R56" i="1"/>
  <c r="Q56" i="1"/>
  <c r="P56" i="1"/>
  <c r="O56" i="1"/>
  <c r="N56" i="1"/>
  <c r="M56" i="1"/>
  <c r="L56" i="1"/>
  <c r="K56" i="1"/>
  <c r="J56" i="1"/>
  <c r="I56" i="1"/>
  <c r="D56" i="1"/>
  <c r="B56" i="1"/>
  <c r="A56" i="1"/>
  <c r="V55" i="1"/>
  <c r="W55" i="1" s="1"/>
  <c r="U55" i="1"/>
  <c r="S55" i="1"/>
  <c r="R55" i="1"/>
  <c r="Q55" i="1"/>
  <c r="P55" i="1"/>
  <c r="O55" i="1"/>
  <c r="N55" i="1"/>
  <c r="M55" i="1"/>
  <c r="L55" i="1"/>
  <c r="K55" i="1"/>
  <c r="J55" i="1"/>
  <c r="I55" i="1"/>
  <c r="D55" i="1"/>
  <c r="B55" i="1"/>
  <c r="A55" i="1"/>
  <c r="X54" i="1"/>
  <c r="V54" i="1"/>
  <c r="W54" i="1" s="1"/>
  <c r="U54" i="1"/>
  <c r="S54" i="1"/>
  <c r="R54" i="1"/>
  <c r="Q54" i="1"/>
  <c r="P54" i="1"/>
  <c r="O54" i="1"/>
  <c r="N54" i="1"/>
  <c r="M54" i="1"/>
  <c r="L54" i="1"/>
  <c r="K54" i="1"/>
  <c r="J54" i="1"/>
  <c r="I54" i="1"/>
  <c r="D54" i="1"/>
  <c r="B54" i="1"/>
  <c r="A54" i="1"/>
  <c r="V53" i="1"/>
  <c r="W53" i="1" s="1"/>
  <c r="U53" i="1"/>
  <c r="S53" i="1"/>
  <c r="R53" i="1"/>
  <c r="Q53" i="1"/>
  <c r="P53" i="1"/>
  <c r="O53" i="1"/>
  <c r="N53" i="1"/>
  <c r="M53" i="1"/>
  <c r="L53" i="1"/>
  <c r="K53" i="1"/>
  <c r="J53" i="1"/>
  <c r="I53" i="1"/>
  <c r="D53" i="1"/>
  <c r="B53" i="1"/>
  <c r="A53" i="1"/>
  <c r="X52" i="1"/>
  <c r="V52" i="1"/>
  <c r="W52" i="1" s="1"/>
  <c r="U52" i="1"/>
  <c r="S52" i="1"/>
  <c r="R52" i="1"/>
  <c r="Q52" i="1"/>
  <c r="P52" i="1"/>
  <c r="O52" i="1"/>
  <c r="N52" i="1"/>
  <c r="M52" i="1"/>
  <c r="L52" i="1"/>
  <c r="K52" i="1"/>
  <c r="J52" i="1"/>
  <c r="I52" i="1"/>
  <c r="D52" i="1"/>
  <c r="B52" i="1"/>
  <c r="A52" i="1"/>
  <c r="X51" i="1"/>
  <c r="V51" i="1"/>
  <c r="W51" i="1" s="1"/>
  <c r="U51" i="1"/>
  <c r="S51" i="1"/>
  <c r="R51" i="1"/>
  <c r="Q51" i="1"/>
  <c r="P51" i="1"/>
  <c r="O51" i="1"/>
  <c r="N51" i="1"/>
  <c r="M51" i="1"/>
  <c r="L51" i="1"/>
  <c r="K51" i="1"/>
  <c r="J51" i="1"/>
  <c r="I51" i="1"/>
  <c r="D51" i="1"/>
  <c r="B51" i="1"/>
  <c r="A51" i="1"/>
  <c r="X50" i="1"/>
  <c r="V50" i="1"/>
  <c r="W50" i="1" s="1"/>
  <c r="U50" i="1"/>
  <c r="S50" i="1"/>
  <c r="R50" i="1"/>
  <c r="Q50" i="1"/>
  <c r="P50" i="1"/>
  <c r="O50" i="1"/>
  <c r="N50" i="1"/>
  <c r="M50" i="1"/>
  <c r="L50" i="1"/>
  <c r="K50" i="1"/>
  <c r="J50" i="1"/>
  <c r="I50" i="1"/>
  <c r="D50" i="1"/>
  <c r="B50" i="1"/>
  <c r="A50" i="1"/>
  <c r="X49" i="1"/>
  <c r="V49" i="1"/>
  <c r="W49" i="1" s="1"/>
  <c r="U49" i="1"/>
  <c r="S49" i="1"/>
  <c r="R49" i="1"/>
  <c r="Q49" i="1"/>
  <c r="P49" i="1"/>
  <c r="O49" i="1"/>
  <c r="N49" i="1"/>
  <c r="M49" i="1"/>
  <c r="L49" i="1"/>
  <c r="K49" i="1"/>
  <c r="J49" i="1"/>
  <c r="I49" i="1"/>
  <c r="D49" i="1"/>
  <c r="B49" i="1"/>
  <c r="A49" i="1"/>
  <c r="X48" i="1"/>
  <c r="V48" i="1"/>
  <c r="W48" i="1" s="1"/>
  <c r="U48" i="1"/>
  <c r="S48" i="1"/>
  <c r="R48" i="1"/>
  <c r="Q48" i="1"/>
  <c r="P48" i="1"/>
  <c r="O48" i="1"/>
  <c r="N48" i="1"/>
  <c r="M48" i="1"/>
  <c r="L48" i="1"/>
  <c r="K48" i="1"/>
  <c r="J48" i="1"/>
  <c r="I48" i="1"/>
  <c r="D48" i="1"/>
  <c r="B48" i="1"/>
  <c r="A48" i="1"/>
  <c r="X47" i="1"/>
  <c r="V47" i="1"/>
  <c r="W47" i="1" s="1"/>
  <c r="U47" i="1"/>
  <c r="S47" i="1"/>
  <c r="R47" i="1"/>
  <c r="Q47" i="1"/>
  <c r="P47" i="1"/>
  <c r="O47" i="1"/>
  <c r="N47" i="1"/>
  <c r="M47" i="1"/>
  <c r="L47" i="1"/>
  <c r="K47" i="1"/>
  <c r="J47" i="1"/>
  <c r="I47" i="1"/>
  <c r="D47" i="1"/>
  <c r="B47" i="1"/>
  <c r="A47" i="1"/>
  <c r="X46" i="1"/>
  <c r="V46" i="1"/>
  <c r="W46" i="1" s="1"/>
  <c r="U46" i="1"/>
  <c r="S46" i="1"/>
  <c r="R46" i="1"/>
  <c r="Q46" i="1"/>
  <c r="P46" i="1"/>
  <c r="O46" i="1"/>
  <c r="N46" i="1"/>
  <c r="M46" i="1"/>
  <c r="L46" i="1"/>
  <c r="K46" i="1"/>
  <c r="J46" i="1"/>
  <c r="I46" i="1"/>
  <c r="D46" i="1"/>
  <c r="B46" i="1"/>
  <c r="A46" i="1"/>
  <c r="X45" i="1"/>
  <c r="V45" i="1"/>
  <c r="W45" i="1" s="1"/>
  <c r="U45" i="1"/>
  <c r="S45" i="1"/>
  <c r="R45" i="1"/>
  <c r="Q45" i="1"/>
  <c r="P45" i="1"/>
  <c r="O45" i="1"/>
  <c r="N45" i="1"/>
  <c r="M45" i="1"/>
  <c r="L45" i="1"/>
  <c r="K45" i="1"/>
  <c r="J45" i="1"/>
  <c r="I45" i="1"/>
  <c r="D45" i="1"/>
  <c r="B45" i="1"/>
  <c r="A45" i="1"/>
  <c r="X44" i="1"/>
  <c r="V44" i="1"/>
  <c r="W44" i="1" s="1"/>
  <c r="U44" i="1"/>
  <c r="S44" i="1"/>
  <c r="R44" i="1"/>
  <c r="Q44" i="1"/>
  <c r="P44" i="1"/>
  <c r="O44" i="1"/>
  <c r="N44" i="1"/>
  <c r="M44" i="1"/>
  <c r="L44" i="1"/>
  <c r="K44" i="1"/>
  <c r="J44" i="1"/>
  <c r="I44" i="1"/>
  <c r="B44" i="1"/>
  <c r="A44" i="1"/>
  <c r="X43" i="1"/>
  <c r="W43" i="1"/>
  <c r="V43" i="1"/>
  <c r="U43" i="1"/>
  <c r="S43" i="1"/>
  <c r="R43" i="1"/>
  <c r="Q43" i="1"/>
  <c r="P43" i="1"/>
  <c r="O43" i="1"/>
  <c r="N43" i="1"/>
  <c r="L43" i="1"/>
  <c r="M43" i="1" s="1"/>
  <c r="J43" i="1"/>
  <c r="K43" i="1" s="1"/>
  <c r="I43" i="1"/>
  <c r="D43" i="1"/>
  <c r="B43" i="1"/>
  <c r="A43" i="1"/>
  <c r="W42" i="1"/>
  <c r="V42" i="1"/>
  <c r="X42" i="1" s="1"/>
  <c r="U42" i="1"/>
  <c r="S42" i="1"/>
  <c r="R42" i="1"/>
  <c r="Q42" i="1"/>
  <c r="P42" i="1"/>
  <c r="O42" i="1"/>
  <c r="N42" i="1"/>
  <c r="L42" i="1"/>
  <c r="M42" i="1" s="1"/>
  <c r="J42" i="1"/>
  <c r="K42" i="1" s="1"/>
  <c r="I42" i="1"/>
  <c r="B42" i="1"/>
  <c r="A42" i="1"/>
  <c r="X41" i="1"/>
  <c r="V41" i="1"/>
  <c r="W41" i="1" s="1"/>
  <c r="U41" i="1"/>
  <c r="S41" i="1"/>
  <c r="R41" i="1"/>
  <c r="Q41" i="1"/>
  <c r="P41" i="1"/>
  <c r="O41" i="1"/>
  <c r="N41" i="1"/>
  <c r="M41" i="1"/>
  <c r="L41" i="1"/>
  <c r="K41" i="1"/>
  <c r="J41" i="1"/>
  <c r="I41" i="1"/>
  <c r="D41" i="1"/>
  <c r="B41" i="1"/>
  <c r="A41" i="1"/>
  <c r="V40" i="1"/>
  <c r="X40" i="1" s="1"/>
  <c r="U40" i="1"/>
  <c r="S40" i="1"/>
  <c r="R40" i="1"/>
  <c r="Q40" i="1"/>
  <c r="P40" i="1"/>
  <c r="O40" i="1"/>
  <c r="N40" i="1"/>
  <c r="L40" i="1"/>
  <c r="M40" i="1" s="1"/>
  <c r="K40" i="1"/>
  <c r="J40" i="1"/>
  <c r="I40" i="1"/>
  <c r="D40" i="1"/>
  <c r="B40" i="1"/>
  <c r="A40" i="1"/>
  <c r="X39" i="1"/>
  <c r="V39" i="1"/>
  <c r="W39" i="1" s="1"/>
  <c r="U39" i="1"/>
  <c r="S39" i="1"/>
  <c r="R39" i="1"/>
  <c r="Q39" i="1"/>
  <c r="P39" i="1"/>
  <c r="O39" i="1"/>
  <c r="N39" i="1"/>
  <c r="M39" i="1"/>
  <c r="L39" i="1"/>
  <c r="K39" i="1"/>
  <c r="J39" i="1"/>
  <c r="I39" i="1"/>
  <c r="B39" i="1"/>
  <c r="A39" i="1"/>
  <c r="X38" i="1"/>
  <c r="W38" i="1"/>
  <c r="V38" i="1"/>
  <c r="U38" i="1"/>
  <c r="S38" i="1"/>
  <c r="R38" i="1"/>
  <c r="Q38" i="1"/>
  <c r="P38" i="1"/>
  <c r="O38" i="1"/>
  <c r="N38" i="1"/>
  <c r="L38" i="1"/>
  <c r="M38" i="1" s="1"/>
  <c r="J38" i="1"/>
  <c r="K38" i="1" s="1"/>
  <c r="I38" i="1"/>
  <c r="B38" i="1"/>
  <c r="A38" i="1"/>
  <c r="V37" i="1"/>
  <c r="X37" i="1" s="1"/>
  <c r="U37" i="1"/>
  <c r="S37" i="1"/>
  <c r="R37" i="1"/>
  <c r="Q37" i="1"/>
  <c r="P37" i="1"/>
  <c r="O37" i="1"/>
  <c r="N37" i="1"/>
  <c r="M37" i="1"/>
  <c r="L37" i="1"/>
  <c r="K37" i="1"/>
  <c r="J37" i="1"/>
  <c r="I37" i="1"/>
  <c r="D37" i="1"/>
  <c r="B37" i="1"/>
  <c r="A37" i="1"/>
  <c r="V36" i="1"/>
  <c r="X36" i="1" s="1"/>
  <c r="U36" i="1"/>
  <c r="S36" i="1"/>
  <c r="R36" i="1"/>
  <c r="Q36" i="1"/>
  <c r="P36" i="1"/>
  <c r="O36" i="1"/>
  <c r="N36" i="1"/>
  <c r="M36" i="1"/>
  <c r="L36" i="1"/>
  <c r="J36" i="1"/>
  <c r="K36" i="1" s="1"/>
  <c r="I36" i="1"/>
  <c r="D36" i="1"/>
  <c r="B36" i="1"/>
  <c r="A36" i="1"/>
  <c r="V35" i="1"/>
  <c r="X35" i="1" s="1"/>
  <c r="U35" i="1"/>
  <c r="S35" i="1"/>
  <c r="R35" i="1"/>
  <c r="Q35" i="1"/>
  <c r="P35" i="1"/>
  <c r="O35" i="1"/>
  <c r="N35" i="1"/>
  <c r="M35" i="1"/>
  <c r="L35" i="1"/>
  <c r="K35" i="1"/>
  <c r="J35" i="1"/>
  <c r="I35" i="1"/>
  <c r="D35" i="1"/>
  <c r="B35" i="1"/>
  <c r="A35" i="1"/>
  <c r="V34" i="1"/>
  <c r="X34" i="1" s="1"/>
  <c r="U34" i="1"/>
  <c r="S34" i="1"/>
  <c r="R34" i="1"/>
  <c r="Q34" i="1"/>
  <c r="P34" i="1"/>
  <c r="O34" i="1"/>
  <c r="N34" i="1"/>
  <c r="M34" i="1"/>
  <c r="L34" i="1"/>
  <c r="J34" i="1"/>
  <c r="K34" i="1" s="1"/>
  <c r="I34" i="1"/>
  <c r="D34" i="1"/>
  <c r="B34" i="1"/>
  <c r="A34" i="1"/>
  <c r="V33" i="1"/>
  <c r="X33" i="1" s="1"/>
  <c r="U33" i="1"/>
  <c r="S33" i="1"/>
  <c r="R33" i="1"/>
  <c r="Q33" i="1"/>
  <c r="P33" i="1"/>
  <c r="O33" i="1"/>
  <c r="N33" i="1"/>
  <c r="M33" i="1"/>
  <c r="L33" i="1"/>
  <c r="K33" i="1"/>
  <c r="J33" i="1"/>
  <c r="I33" i="1"/>
  <c r="D33" i="1"/>
  <c r="B33" i="1"/>
  <c r="A33" i="1"/>
  <c r="V32" i="1"/>
  <c r="X32" i="1" s="1"/>
  <c r="U32" i="1"/>
  <c r="S32" i="1"/>
  <c r="R32" i="1"/>
  <c r="Q32" i="1"/>
  <c r="P32" i="1"/>
  <c r="O32" i="1"/>
  <c r="N32" i="1"/>
  <c r="M32" i="1"/>
  <c r="L32" i="1"/>
  <c r="J32" i="1"/>
  <c r="K32" i="1" s="1"/>
  <c r="I32" i="1"/>
  <c r="D32" i="1"/>
  <c r="B32" i="1"/>
  <c r="A32" i="1"/>
  <c r="V31" i="1"/>
  <c r="X31" i="1" s="1"/>
  <c r="U31" i="1"/>
  <c r="S31" i="1"/>
  <c r="R31" i="1"/>
  <c r="Q31" i="1"/>
  <c r="P31" i="1"/>
  <c r="O31" i="1"/>
  <c r="N31" i="1"/>
  <c r="M31" i="1"/>
  <c r="L31" i="1"/>
  <c r="K31" i="1"/>
  <c r="J31" i="1"/>
  <c r="I31" i="1"/>
  <c r="D31" i="1"/>
  <c r="B31" i="1"/>
  <c r="A31" i="1"/>
  <c r="V30" i="1"/>
  <c r="W30" i="1" s="1"/>
  <c r="U30" i="1"/>
  <c r="S30" i="1"/>
  <c r="R30" i="1"/>
  <c r="Q30" i="1"/>
  <c r="P30" i="1"/>
  <c r="O30" i="1"/>
  <c r="N30" i="1"/>
  <c r="M30" i="1"/>
  <c r="L30" i="1"/>
  <c r="J30" i="1"/>
  <c r="K30" i="1" s="1"/>
  <c r="I30" i="1"/>
  <c r="D30" i="1"/>
  <c r="B30" i="1"/>
  <c r="A30" i="1"/>
  <c r="V29" i="1"/>
  <c r="X29" i="1" s="1"/>
  <c r="U29" i="1"/>
  <c r="S29" i="1"/>
  <c r="R29" i="1"/>
  <c r="Q29" i="1"/>
  <c r="P29" i="1"/>
  <c r="O29" i="1"/>
  <c r="N29" i="1"/>
  <c r="M29" i="1"/>
  <c r="L29" i="1"/>
  <c r="K29" i="1"/>
  <c r="J29" i="1"/>
  <c r="I29" i="1"/>
  <c r="D29" i="1"/>
  <c r="B29" i="1"/>
  <c r="A29" i="1"/>
  <c r="V28" i="1"/>
  <c r="X28" i="1" s="1"/>
  <c r="U28" i="1"/>
  <c r="S28" i="1"/>
  <c r="R28" i="1"/>
  <c r="Q28" i="1"/>
  <c r="P28" i="1"/>
  <c r="O28" i="1"/>
  <c r="N28" i="1"/>
  <c r="M28" i="1"/>
  <c r="L28" i="1"/>
  <c r="J28" i="1"/>
  <c r="K28" i="1" s="1"/>
  <c r="I28" i="1"/>
  <c r="D28" i="1"/>
  <c r="B28" i="1"/>
  <c r="A28" i="1"/>
  <c r="V27" i="1"/>
  <c r="X27" i="1" s="1"/>
  <c r="U27" i="1"/>
  <c r="S27" i="1"/>
  <c r="R27" i="1"/>
  <c r="Q27" i="1"/>
  <c r="P27" i="1"/>
  <c r="O27" i="1"/>
  <c r="N27" i="1"/>
  <c r="M27" i="1"/>
  <c r="L27" i="1"/>
  <c r="K27" i="1"/>
  <c r="J27" i="1"/>
  <c r="I27" i="1"/>
  <c r="D27" i="1"/>
  <c r="B27" i="1"/>
  <c r="A27" i="1"/>
  <c r="V26" i="1"/>
  <c r="X26" i="1" s="1"/>
  <c r="U26" i="1"/>
  <c r="S26" i="1"/>
  <c r="R26" i="1"/>
  <c r="Q26" i="1"/>
  <c r="P26" i="1"/>
  <c r="O26" i="1"/>
  <c r="N26" i="1"/>
  <c r="M26" i="1"/>
  <c r="L26" i="1"/>
  <c r="J26" i="1"/>
  <c r="K26" i="1" s="1"/>
  <c r="I26" i="1"/>
  <c r="D26" i="1"/>
  <c r="B26" i="1"/>
  <c r="A26" i="1"/>
  <c r="V25" i="1"/>
  <c r="X25" i="1" s="1"/>
  <c r="U25" i="1"/>
  <c r="S25" i="1"/>
  <c r="R25" i="1"/>
  <c r="Q25" i="1"/>
  <c r="P25" i="1"/>
  <c r="O25" i="1"/>
  <c r="N25" i="1"/>
  <c r="M25" i="1"/>
  <c r="L25" i="1"/>
  <c r="K25" i="1"/>
  <c r="J25" i="1"/>
  <c r="I25" i="1"/>
  <c r="D25" i="1"/>
  <c r="B25" i="1"/>
  <c r="A25" i="1"/>
  <c r="V24" i="1"/>
  <c r="X24" i="1" s="1"/>
  <c r="U24" i="1"/>
  <c r="S24" i="1"/>
  <c r="R24" i="1"/>
  <c r="Q24" i="1"/>
  <c r="P24" i="1"/>
  <c r="O24" i="1"/>
  <c r="N24" i="1"/>
  <c r="M24" i="1"/>
  <c r="L24" i="1"/>
  <c r="J24" i="1"/>
  <c r="K24" i="1" s="1"/>
  <c r="I24" i="1"/>
  <c r="D24" i="1"/>
  <c r="B24" i="1"/>
  <c r="A24" i="1"/>
  <c r="V23" i="1"/>
  <c r="X23" i="1" s="1"/>
  <c r="U23" i="1"/>
  <c r="S23" i="1"/>
  <c r="R23" i="1"/>
  <c r="Q23" i="1"/>
  <c r="P23" i="1"/>
  <c r="O23" i="1"/>
  <c r="N23" i="1"/>
  <c r="M23" i="1"/>
  <c r="L23" i="1"/>
  <c r="K23" i="1"/>
  <c r="J23" i="1"/>
  <c r="I23" i="1"/>
  <c r="D23" i="1"/>
  <c r="B23" i="1"/>
  <c r="A23" i="1"/>
  <c r="V22" i="1"/>
  <c r="X22" i="1" s="1"/>
  <c r="U22" i="1"/>
  <c r="S22" i="1"/>
  <c r="R22" i="1"/>
  <c r="Q22" i="1"/>
  <c r="P22" i="1"/>
  <c r="O22" i="1"/>
  <c r="N22" i="1"/>
  <c r="M22" i="1"/>
  <c r="L22" i="1"/>
  <c r="J22" i="1"/>
  <c r="K22" i="1" s="1"/>
  <c r="I22" i="1"/>
  <c r="B22" i="1"/>
  <c r="A22" i="1"/>
  <c r="W21" i="1"/>
  <c r="V21" i="1"/>
  <c r="X21" i="1" s="1"/>
  <c r="U21" i="1"/>
  <c r="S21" i="1"/>
  <c r="R21" i="1"/>
  <c r="Q21" i="1"/>
  <c r="P21" i="1"/>
  <c r="O21" i="1"/>
  <c r="N21" i="1"/>
  <c r="L21" i="1"/>
  <c r="M21" i="1" s="1"/>
  <c r="J21" i="1"/>
  <c r="K21" i="1" s="1"/>
  <c r="I21" i="1"/>
  <c r="D21" i="1"/>
  <c r="B21" i="1"/>
  <c r="A21" i="1"/>
  <c r="V20" i="1"/>
  <c r="X20" i="1" s="1"/>
  <c r="U20" i="1"/>
  <c r="S20" i="1"/>
  <c r="R20" i="1"/>
  <c r="Q20" i="1"/>
  <c r="P20" i="1"/>
  <c r="O20" i="1"/>
  <c r="N20" i="1"/>
  <c r="L20" i="1"/>
  <c r="M20" i="1" s="1"/>
  <c r="J20" i="1"/>
  <c r="K20" i="1" s="1"/>
  <c r="I20" i="1"/>
  <c r="B20" i="1"/>
  <c r="A20" i="1"/>
  <c r="X19" i="1"/>
  <c r="V19" i="1"/>
  <c r="W19" i="1" s="1"/>
  <c r="U19" i="1"/>
  <c r="S19" i="1"/>
  <c r="R19" i="1"/>
  <c r="Q19" i="1"/>
  <c r="P19" i="1"/>
  <c r="O19" i="1"/>
  <c r="N19" i="1"/>
  <c r="M19" i="1"/>
  <c r="L19" i="1"/>
  <c r="K19" i="1"/>
  <c r="J19" i="1"/>
  <c r="I19" i="1"/>
  <c r="D19" i="1"/>
  <c r="B19" i="1"/>
  <c r="A19" i="1"/>
  <c r="X18" i="1"/>
  <c r="V18" i="1"/>
  <c r="W18" i="1" s="1"/>
  <c r="U18" i="1"/>
  <c r="S18" i="1"/>
  <c r="R18" i="1"/>
  <c r="Q18" i="1"/>
  <c r="P18" i="1"/>
  <c r="O18" i="1"/>
  <c r="N18" i="1"/>
  <c r="M18" i="1"/>
  <c r="L18" i="1"/>
  <c r="K18" i="1"/>
  <c r="J18" i="1"/>
  <c r="I18" i="1"/>
  <c r="D18" i="1"/>
  <c r="B18" i="1"/>
  <c r="A18" i="1"/>
  <c r="X17" i="1"/>
  <c r="V17" i="1"/>
  <c r="W17" i="1" s="1"/>
  <c r="U17" i="1"/>
  <c r="S17" i="1"/>
  <c r="R17" i="1"/>
  <c r="Q17" i="1"/>
  <c r="P17" i="1"/>
  <c r="O17" i="1"/>
  <c r="N17" i="1"/>
  <c r="M17" i="1"/>
  <c r="L17" i="1"/>
  <c r="K17" i="1"/>
  <c r="J17" i="1"/>
  <c r="I17" i="1"/>
  <c r="D17" i="1"/>
  <c r="B17" i="1"/>
  <c r="A17" i="1"/>
  <c r="X16" i="1"/>
  <c r="V16" i="1"/>
  <c r="W16" i="1" s="1"/>
  <c r="U16" i="1"/>
  <c r="S16" i="1"/>
  <c r="R16" i="1"/>
  <c r="Q16" i="1"/>
  <c r="P16" i="1"/>
  <c r="O16" i="1"/>
  <c r="N16" i="1"/>
  <c r="M16" i="1"/>
  <c r="L16" i="1"/>
  <c r="K16" i="1"/>
  <c r="J16" i="1"/>
  <c r="I16" i="1"/>
  <c r="D16" i="1"/>
  <c r="B16" i="1"/>
  <c r="A16" i="1"/>
  <c r="X15" i="1"/>
  <c r="V15" i="1"/>
  <c r="W15" i="1" s="1"/>
  <c r="U15" i="1"/>
  <c r="S15" i="1"/>
  <c r="R15" i="1"/>
  <c r="Q15" i="1"/>
  <c r="P15" i="1"/>
  <c r="O15" i="1"/>
  <c r="N15" i="1"/>
  <c r="M15" i="1"/>
  <c r="L15" i="1"/>
  <c r="K15" i="1"/>
  <c r="J15" i="1"/>
  <c r="I15" i="1"/>
  <c r="D15" i="1"/>
  <c r="B15" i="1"/>
  <c r="A15" i="1"/>
  <c r="X14" i="1"/>
  <c r="V14" i="1"/>
  <c r="W14" i="1" s="1"/>
  <c r="U14" i="1"/>
  <c r="S14" i="1"/>
  <c r="R14" i="1"/>
  <c r="Q14" i="1"/>
  <c r="P14" i="1"/>
  <c r="O14" i="1"/>
  <c r="N14" i="1"/>
  <c r="M14" i="1"/>
  <c r="L14" i="1"/>
  <c r="K14" i="1"/>
  <c r="J14" i="1"/>
  <c r="I14" i="1"/>
  <c r="D14" i="1"/>
  <c r="B14" i="1"/>
  <c r="A14" i="1"/>
  <c r="X13" i="1"/>
  <c r="V13" i="1"/>
  <c r="W13" i="1" s="1"/>
  <c r="U13" i="1"/>
  <c r="S13" i="1"/>
  <c r="R13" i="1"/>
  <c r="Q13" i="1"/>
  <c r="P13" i="1"/>
  <c r="O13" i="1"/>
  <c r="N13" i="1"/>
  <c r="M13" i="1"/>
  <c r="L13" i="1"/>
  <c r="K13" i="1"/>
  <c r="J13" i="1"/>
  <c r="I13" i="1"/>
  <c r="D13" i="1"/>
  <c r="B13" i="1"/>
  <c r="A13" i="1"/>
  <c r="X12" i="1"/>
  <c r="V12" i="1"/>
  <c r="W12" i="1" s="1"/>
  <c r="U12" i="1"/>
  <c r="S12" i="1"/>
  <c r="R12" i="1"/>
  <c r="Q12" i="1"/>
  <c r="P12" i="1"/>
  <c r="O12" i="1"/>
  <c r="N12" i="1"/>
  <c r="M12" i="1"/>
  <c r="L12" i="1"/>
  <c r="K12" i="1"/>
  <c r="J12" i="1"/>
  <c r="I12" i="1"/>
  <c r="D12" i="1"/>
  <c r="B12" i="1"/>
  <c r="A12" i="1"/>
  <c r="X11" i="1"/>
  <c r="V11" i="1"/>
  <c r="W11" i="1" s="1"/>
  <c r="U11" i="1"/>
  <c r="S11" i="1"/>
  <c r="R11" i="1"/>
  <c r="Q11" i="1"/>
  <c r="P11" i="1"/>
  <c r="O11" i="1"/>
  <c r="N11" i="1"/>
  <c r="M11" i="1"/>
  <c r="L11" i="1"/>
  <c r="K11" i="1"/>
  <c r="J11" i="1"/>
  <c r="I11" i="1"/>
  <c r="D11" i="1"/>
  <c r="B11" i="1"/>
  <c r="A11" i="1"/>
  <c r="X10" i="1"/>
  <c r="V10" i="1"/>
  <c r="W10" i="1" s="1"/>
  <c r="U10" i="1"/>
  <c r="S10" i="1"/>
  <c r="R10" i="1"/>
  <c r="Q10" i="1"/>
  <c r="P10" i="1"/>
  <c r="O10" i="1"/>
  <c r="N10" i="1"/>
  <c r="M10" i="1"/>
  <c r="L10" i="1"/>
  <c r="K10" i="1"/>
  <c r="J10" i="1"/>
  <c r="I10" i="1"/>
  <c r="D10" i="1"/>
  <c r="B10" i="1"/>
  <c r="A10" i="1"/>
  <c r="X9" i="1"/>
  <c r="V9" i="1"/>
  <c r="W9" i="1" s="1"/>
  <c r="U9" i="1"/>
  <c r="S9" i="1"/>
  <c r="R9" i="1"/>
  <c r="Q9" i="1"/>
  <c r="P9" i="1"/>
  <c r="O9" i="1"/>
  <c r="N9" i="1"/>
  <c r="M9" i="1"/>
  <c r="L9" i="1"/>
  <c r="K9" i="1"/>
  <c r="J9" i="1"/>
  <c r="I9" i="1"/>
  <c r="D9" i="1"/>
  <c r="B9" i="1"/>
  <c r="A9" i="1"/>
  <c r="X8" i="1"/>
  <c r="V8" i="1"/>
  <c r="W8" i="1" s="1"/>
  <c r="U8" i="1"/>
  <c r="S8" i="1"/>
  <c r="R8" i="1"/>
  <c r="Q8" i="1"/>
  <c r="P8" i="1"/>
  <c r="O8" i="1"/>
  <c r="N8" i="1"/>
  <c r="M8" i="1"/>
  <c r="L8" i="1"/>
  <c r="K8" i="1"/>
  <c r="J8" i="1"/>
  <c r="I8" i="1"/>
  <c r="D8" i="1"/>
  <c r="B8" i="1"/>
  <c r="A8" i="1"/>
  <c r="X7" i="1"/>
  <c r="V7" i="1"/>
  <c r="W7" i="1" s="1"/>
  <c r="U7" i="1"/>
  <c r="S7" i="1"/>
  <c r="R7" i="1"/>
  <c r="Q7" i="1"/>
  <c r="P7" i="1"/>
  <c r="O7" i="1"/>
  <c r="N7" i="1"/>
  <c r="M7" i="1"/>
  <c r="L7" i="1"/>
  <c r="K7" i="1"/>
  <c r="J7" i="1"/>
  <c r="I7" i="1"/>
  <c r="D7" i="1"/>
  <c r="B7" i="1"/>
  <c r="A7" i="1"/>
  <c r="X6" i="1"/>
  <c r="V6" i="1"/>
  <c r="W6" i="1" s="1"/>
  <c r="U6" i="1"/>
  <c r="S6" i="1"/>
  <c r="R6" i="1"/>
  <c r="Q6" i="1"/>
  <c r="P6" i="1"/>
  <c r="O6" i="1"/>
  <c r="N6" i="1"/>
  <c r="M6" i="1"/>
  <c r="L6" i="1"/>
  <c r="K6" i="1"/>
  <c r="J6" i="1"/>
  <c r="I6" i="1"/>
  <c r="D6" i="1"/>
  <c r="B6" i="1"/>
  <c r="A6" i="1"/>
  <c r="X5" i="1"/>
  <c r="V5" i="1"/>
  <c r="W5" i="1" s="1"/>
  <c r="U5" i="1"/>
  <c r="S5" i="1"/>
  <c r="R5" i="1"/>
  <c r="Q5" i="1"/>
  <c r="P5" i="1"/>
  <c r="O5" i="1"/>
  <c r="N5" i="1"/>
  <c r="M5" i="1"/>
  <c r="L5" i="1"/>
  <c r="K5" i="1"/>
  <c r="J5" i="1"/>
  <c r="I5" i="1"/>
  <c r="D5" i="1"/>
  <c r="B5" i="1"/>
  <c r="A5" i="1"/>
  <c r="X4" i="1"/>
  <c r="V4" i="1"/>
  <c r="W4" i="1" s="1"/>
  <c r="U4" i="1"/>
  <c r="S4" i="1"/>
  <c r="R4" i="1"/>
  <c r="Q4" i="1"/>
  <c r="P4" i="1"/>
  <c r="O4" i="1"/>
  <c r="N4" i="1"/>
  <c r="M4" i="1"/>
  <c r="L4" i="1"/>
  <c r="K4" i="1"/>
  <c r="J4" i="1"/>
  <c r="I4" i="1"/>
  <c r="D4" i="1"/>
  <c r="B4" i="1"/>
  <c r="A4" i="1"/>
  <c r="X3" i="1"/>
  <c r="V3" i="1"/>
  <c r="W3" i="1" s="1"/>
  <c r="U3" i="1"/>
  <c r="S3" i="1"/>
  <c r="R3" i="1"/>
  <c r="Q3" i="1"/>
  <c r="P3" i="1"/>
  <c r="O3" i="1"/>
  <c r="N3" i="1"/>
  <c r="M3" i="1"/>
  <c r="L3" i="1"/>
  <c r="K3" i="1"/>
  <c r="J3" i="1"/>
  <c r="I3" i="1"/>
  <c r="D3" i="1"/>
  <c r="B3" i="1"/>
  <c r="A3" i="1"/>
  <c r="X2" i="1"/>
  <c r="V2" i="1"/>
  <c r="W2" i="1" s="1"/>
  <c r="U2" i="1"/>
  <c r="S2" i="1"/>
  <c r="R2" i="1"/>
  <c r="Q2" i="1"/>
  <c r="P2" i="1"/>
  <c r="O2" i="1"/>
  <c r="N2" i="1"/>
  <c r="M2" i="1"/>
  <c r="L2" i="1"/>
  <c r="K2" i="1"/>
  <c r="J2" i="1"/>
  <c r="I2" i="1"/>
  <c r="D2" i="1"/>
  <c r="B2" i="1"/>
  <c r="A2" i="1"/>
  <c r="X53" i="1" l="1"/>
  <c r="X55" i="1"/>
  <c r="W23" i="1"/>
  <c r="W25" i="1"/>
  <c r="W27" i="1"/>
  <c r="W29" i="1"/>
  <c r="W31" i="1"/>
  <c r="W33" i="1"/>
  <c r="W35" i="1"/>
  <c r="W37" i="1"/>
  <c r="W40" i="1"/>
  <c r="W24" i="1"/>
  <c r="W34" i="1"/>
  <c r="W22" i="1"/>
  <c r="W26" i="1"/>
  <c r="W32" i="1"/>
  <c r="W36" i="1"/>
  <c r="W20" i="1"/>
  <c r="X30" i="1"/>
  <c r="W57" i="1"/>
  <c r="W59" i="1"/>
  <c r="W61" i="1"/>
  <c r="W63" i="1"/>
  <c r="W65" i="1"/>
  <c r="W28" i="1"/>
</calcChain>
</file>

<file path=xl/sharedStrings.xml><?xml version="1.0" encoding="utf-8"?>
<sst xmlns="http://schemas.openxmlformats.org/spreadsheetml/2006/main" count="415" uniqueCount="349">
  <si>
    <t>Priorité du Programme
-
Programm-priorität</t>
  </si>
  <si>
    <t>Objectif 
spécifique
-
Spezifisches
Ziel</t>
  </si>
  <si>
    <t>N°
projet
-
Projektnr.</t>
  </si>
  <si>
    <t>Acronyme
-
Akronym</t>
  </si>
  <si>
    <t>Titre FR 
-
Projekttitel FR</t>
  </si>
  <si>
    <t>Titre DE 
-
Projekttitel DE</t>
  </si>
  <si>
    <t>Objectif du projet 
et réalisations escomptées ou effectives
-
Projektziel
und erwartete oder tatsächliche Ergebnisse
FR</t>
  </si>
  <si>
    <t>Objectif du projet
et réalisations escomptées ou effectives 
-
Projektziel
und erwartete oder tatsächliche Ergebnisse 
DE</t>
  </si>
  <si>
    <t>Porteur de projet
-
Projektträger</t>
  </si>
  <si>
    <t>Localisation 
du porteur de projet
-
Sitz 
des Projektträgers
(code NUTS 3)</t>
  </si>
  <si>
    <t>Localisation 
du porteur de projet
-
Sitz 
des Projektträgers
(NUTS 3)</t>
  </si>
  <si>
    <t>Localisation du projet 
- si réalisation physique -
-
Projektstandort
- wenn materielle Umsetzung -
(code NUTS 3)</t>
  </si>
  <si>
    <t>Localisation du projet 
- si réalisation physique -
-
Projektstandort
- wenn materielle Umsetzung -
(NUTS 3)</t>
  </si>
  <si>
    <t>Date d'adoption 
par le 
Comité de suivi
- 
Date d'adoption 
par le 
Comité de suivi</t>
  </si>
  <si>
    <t>Date de début
du projet
-
Projektbeginn</t>
  </si>
  <si>
    <t>Date de fin
du projet
-
Projektende</t>
  </si>
  <si>
    <t>Coût total
-
Gesamtbetrag</t>
  </si>
  <si>
    <t>Coût total éligible
-
Förderfähiger
Gesamtbetrag</t>
  </si>
  <si>
    <t>Montant du soutien UE alloué
-
Bewilligte
EU-Förderung</t>
  </si>
  <si>
    <t>Fonds</t>
  </si>
  <si>
    <t>Taux de cofinancement
par l'UE
-
EU-Kofinanzierungs-satz</t>
  </si>
  <si>
    <t>Type d'intervention FR (code)</t>
  </si>
  <si>
    <t>Type d'intervention FR
-
Maßnahmenart FR</t>
  </si>
  <si>
    <t>Type d'intervention DE
-
Maßnahmenart DE</t>
  </si>
  <si>
    <t>A1-1</t>
  </si>
  <si>
    <t>Variétés de vigne avec résilience climatique pour la protection du rendement</t>
  </si>
  <si>
    <t>Klima-Widerstandsfähige Rebsorten zur Sicherung des Ertrags</t>
  </si>
  <si>
    <t>Dans le cadre de KliWiReSSE, un consortium trinational de chercheurs va créer de nouvelles variétés de vignes résilientes au changement climatique par une méthode de croisement naturel, en se focalisant sur l'étude des facteurs génétiques de la résistance des variétés et des effets du stress hydrique sur les vignes.
Les variétés de vigne développées seront recensées au sein d’un catalogue mis à disposition des acteurs de la filière viticole, qui pourront l’utiliser pour sélectionner les cépages à planter lors de la création d'un nouveau vignoble.</t>
  </si>
  <si>
    <t>Im Rahmen von KliWiReSSE geht es um die Züchtung neuer klimaresistenter Rebsorten durch eine natürliche Kreuzungsmethode. Der Schwerpunkt liegt auf der Untersuchung der Genfaktoren der Rebsortenresistenz und der Auswirkungen von Trockenstress auf die Weinstöcke.
Die entwickelten Rebsorten werden in einem Katalog erfasst, der den Weinbaubetrieben zur Verfügung gestellt wird. Diese können ihn nutzen, um die Rebsorten auszuwählen, die bei der Anlage eines neuen Weinbergs gepflanzt werden sollen.</t>
  </si>
  <si>
    <t>FEDER</t>
  </si>
  <si>
    <t>A1-2</t>
  </si>
  <si>
    <t>Stratégies d’adaptation des grandes cultures au changement climatique et leur contribution à son atténuation sur le territoire du Rhin Supérieur</t>
  </si>
  <si>
    <t>Strategien zur Anpassung von Ackerbausystemen an den Klimawandel und deren Beitrag zum Klimaschutz am Oberrhein</t>
  </si>
  <si>
    <t>KlimaCROPS a pour objet la conception des modèles-types de systèmes d’exploitation des grandes cultures (blé, maïs, soja, …) mieux adaptés au changement climatique.
Son objectif est d'identifier et mettre en œuvre des stratégies d'adaptation au changement climatique et de diminuer l’empreinte carbone des systèmes en grandes cultures du fossé rhénan, afin de stabiliser les rendements agricoles en grandes cultures et donc la sécurité alimentaire.</t>
  </si>
  <si>
    <t>Ziel von KlimaCROPS ist es, Modellsysteme für die Bewirtschaftung von Ackerkulturen (Weizen, Mais, Soja, ...) zu entwickeln, die besser an den Klimawandel angepasst sind,.
Das Ziel: Anpassungsstrategien an den Klimawandel identifizieren und umsetzen und den CO2-Fußabdruck von Ackerbausystemen am Oberrhein verringern, um die Erträge von Ackerkulturen zu stabilisieren und damit die Ernährungssicherheit zu verbessern.</t>
  </si>
  <si>
    <t>A1-3</t>
  </si>
  <si>
    <t>Laboratoire vivant pour une région d'innovation pilote neutre en CO2 : Développement de solutions énergétiques et de mobilité</t>
  </si>
  <si>
    <t>Reallabor CO2-neutrale Pilot-Innovationsregion Oberrhein: Entwicklung von Energie- und Mobilitätslösungen</t>
  </si>
  <si>
    <t>CO2Inno développera un programme de simulation visant à évaluer la pertinence, les enjeux et conséquences, y compris en termes d’acceptation sociale, de l’utilisation sur le territoire du Rhin supérieur de centrales de cogénération à hydrogène pour la production d'énergie décarbonée.
Les données recueillies dans le cadre des études menées constitueront un outil d’aide à la décision pour les autorités compétentes, à qui le programme de simulation sera lui aussi mis à disposition à l’issue du projet.</t>
  </si>
  <si>
    <t>CO2Inno entwickelt ein Simulationsmodell zur Bewertung der Zweckmäßigkeit, der Herausforderungen und der möglichen Folgen, einschließlich der sozialen Akzeptanz, des Einsatzes von wasserstoffbetriebenen Blockheizkraftwerken zur Erzeugung von kohlenstofffreier Energie am Oberrhein.
Die im Rahmen der durchgeführten Studien gesammelten Daten werden eine Entscheidungshilfe für die zuständigen Behörden darstellen, denen das Simulationsmodell nach Abschluss des Projekts ebenfalls zur Verfügung gestellt wird.</t>
  </si>
  <si>
    <t>A1-4</t>
  </si>
  <si>
    <t>Transformation des espaces d’activités et clusters industriels en régime de changement climatique : Pour une nouvelle culture transnationale de l’entreprise à l’échelle du Rhin supérieur</t>
  </si>
  <si>
    <t>Transformation von Gewerbegebieten und Industrieclustern angesichts des Klimawandels: Für eine neue transnationale Unternehmenskultur am Oberrhein</t>
  </si>
  <si>
    <t>Pour aider les entreprises de notre espace transfrontalier à développer une culture du risque climatique axée sur une approche globale « alerte – atténuation – adaptation – entretien », Clim’Ability Care va approfondir les réflexions menées par les partenaires du projet lors d’initiatives précédentes et expérimenter des pistes de solutions sur des sites pilotes sélectionnés pour leur représentativité du paysage industriel de la région.</t>
  </si>
  <si>
    <t>Das Projekt Clim'Ability Care will eine neue Unternehmenskultur fördern, in deren Mittelpunkt ein erweiterter Ansatz für Klimarisiken in den Etappen Warnung, Minderung, Anpassung und Versorgung (Care) steht, um die Kompetenzen der Wirtschaftsakteure in diesem Bereich zu steigern. Dazu sollen eine aktualisierte Toolbox (Audit, Kartografie der kritischen Infrastrukturen…), eine Open-Source-Methodik in Fortführung des Projekts Clim’Ability sowie eine Reihe von Lösungsansätzen zur Verfügung gestellt werden, die an für die Region relevanten Pilotstandorten erprobt wurden.</t>
  </si>
  <si>
    <t>A1-5</t>
  </si>
  <si>
    <t>Stratégies pour des vignes résilientes face au changement climatique </t>
  </si>
  <si>
    <t>Strategien für widerstandsfähige Reben im Zeichen des Klimawandels</t>
  </si>
  <si>
    <t>Grâce à un processus de sélections et de recombinaisons de variétés de la vigne pour rendre les grains de raisin plus résistents face à deux maladies identifiées, le projet WiVitis a pour objectif de renforcer la coopération transfrontalière entre la science et la filière viticole afin d'accroître la durabilité de la viticulture dans la région du Rhin supérieur et de l'adapter au changement climatique.</t>
  </si>
  <si>
    <t>Durch ein Verfahren, bei dem Rebsorten gezielt ausgewählt und neu kombiniert werden mit dem Ziel, die Resistenz der Trauben gegen zwei bestimmte Krankheiten zu verbessern, will das Projekt WiVitis die grenzüberschreitende Zusammenarbeit zwischen Wissenschaft und Weinanbau stärken, um die Wirtschaftlichkeit der Weinproduktion in der Oberrheinregion zu erhöhen und ihn an den Klimawandel anzupassen.</t>
  </si>
  <si>
    <t>A1-6</t>
  </si>
  <si>
    <t>Réalisation d'un réseau de chaleur transfrontalier pour l'utilisation de la chaleur fatale de l’aciérie BSW</t>
  </si>
  <si>
    <t xml:space="preserve">Herstellung eines grenzüberschreitenden Wärmenetzes zur Nutzung der Abwärme der Badischen Stahlwerke </t>
  </si>
  <si>
    <t>En s'appuyant sur les études menées dans le cadre d'un projet Interreg 2014-2020, Calorie Kehl-Strasbourg mettra en oeuvre la construction d'une canalisation qui permettra l'utilisation de la chaleur fatale produite par les aciéries de Kehl (BSW) pour approvisionner en chaleur les foyers d'un quartier résidentiel de Strasbourg. Interreg cofinancera la structure qui pilotera les travaux du raccordement des deux villes prévus dans le cadre du projet.</t>
  </si>
  <si>
    <t>In der Weiterführung der Studien aus einem Interreg-Projekt 2014-2020 sichert Calorie Kehl - Strasbourg die Umsetzung einer Rohrleitung zur Nutzung der von den Stahlwerken Kehl (BSW) erzeugten Abwärme für die Fernwärmeversorgung der Haushalte eines straßburger Wohnviertels. Interreg ist an der Kofinanzierung jener Struktur beteiligt, die mit dem Bau des Netzanschlusses zwischen den zwei Städten im Rahmen des Projekts beauftragt ist.</t>
  </si>
  <si>
    <t>A1-7</t>
  </si>
  <si>
    <t>GRoundwater EvoluTions and resilience of Associated biodiversity - Upper Rhine</t>
  </si>
  <si>
    <t>Le projet GRETA développera un ensemble d’outils capables de créer des modèles d'évolution de l'eau nécessaires à la mise en place d’une gestion quantitative de l’aquifère rhénan, et apportera une connaissance sur les liens entre la nappe et les écosystèmes, avec une évaluation de leur vulnérabilité sous climat actuel et futur. La mise à disposition des résultats sera assurée à travers des publications scientifiques et des supports de présentation à destination du grand public.</t>
  </si>
  <si>
    <t>Das Projekt GRETA wird eine Reihe an Werkzeugen zum Bau von Modellen der Wasserentwicklung hervorbringen, die für die nachhaltige Bewirtschaftung des rheinischen Grundwasserleiters notwendig sind und Kenntnisse über den Zusammenhang zwischen Grundwasser und Ökosystemen vermitteln sowie eine Bewertung ihrer Anfälligkeit für gegenwärtiges und zukünftiges Klima ermöglichen. Die Ergebnisse werden veröffentlicht und sowohl für die wissenschaftliche Gemeinschaft als auch für die breite Öffentlichkeit zugänglich sein.</t>
  </si>
  <si>
    <t>A1-8</t>
  </si>
  <si>
    <t>Climate Resilience and Adaptation Network</t>
  </si>
  <si>
    <t>Le projet CRANE visera l'identification, l'analyse et l'évaluation des risques liés au changement climatique pour les ports du Rhin supérieur. Il en résultera un catalogue de recommandations hiérarchisées qui permettra aux ports de développer et d'appliquer une stratégie de résilience climatique et aux instituts de recherche de mieux accompagner d'autres ports dans leurs démarches de résilience climatique.</t>
  </si>
  <si>
    <t>Ziel des Projekts CRANE ist es, durch die Klimaerwärmung bedingte Risiken für die Häfen am Oberrhein zu identifizieren, zu verstehen und anschließend zu bewerten. Als konkretes Ergebnis wird daraus ein Maßnahmenkatalog mit unterschiedlich gewichteten Handlungsempfehlungen hervorgehen, der es den Häfen ermöglicht, eine effektive Strategie zur Klimaresilienz zu entwickeln und den Forschungszentren die Unterstützung anderer Häfen in der Zukunft erleichtert.</t>
  </si>
  <si>
    <t>A1-9</t>
  </si>
  <si>
    <t>Optimisation des ressources et développement de systèmes d'élevage durables dans la région du Rhin supérieur</t>
  </si>
  <si>
    <t>Ressourcenoptimierung und Entwicklung nachhaltiger Tierhaltungssysteme am Oberrhein</t>
  </si>
  <si>
    <t>Le projet ResKuh a pour but de réagir aux impacts négatifs du changement climatique pour les entreprises d'élevage du Rhin supérieur en leur donnant des compétences clé améliorant leur résilience, leur utilisation de ressources (par exemple en eau) et la durabilité de leurs démarches tout en préservant l'environnement par le biais de workshops et d'une communication continue. Les groupes de travail transfrontaliers fourniront des outils de diagnostic et des recommandations qui permettent un conseil amélioré auprès des éleveurs.</t>
  </si>
  <si>
    <t>Das Projekt ResKuh will den Viehzuchtbetrieben des Oberrheingebiets in Anbetracht der Negativfolgen des Klimawandels Schlüsselkompetenzen für eine verbesserte Widerstandsfähigkeit, eine optimierte Ressourcennutzung (beispielsweise in Bezug auf Wasser) sowie für mehr Nachhaltigkeit und Umweltbewusstsein an die Hand geben und in Form von Workshops, Merkblättern und anderen Hilfsmitteln vermitteln. Aus der Kooperation der grenzüberschreitenden Arbeitsgruppen werden Diagnoseinstrumente und Empfehlungen hervorgehen, welche eine bessere Beratung der Landwirte gewährleisten.</t>
  </si>
  <si>
    <t>A1-10</t>
  </si>
  <si>
    <t>Transformation vers une économie respectueuse des ressources dans la région du Rhin supérieur</t>
  </si>
  <si>
    <t>Transformation hin zu einer ressourcenschonenden Wirtschaft am Oberrhein</t>
  </si>
  <si>
    <t>Circular Synergies vise à rassembler entreprises, chercheurs et collectivités des trois pays du Rhin supérieur pour apprendre à produire autrement, avec moins de déchets et plus d'efficacité. Le projet forme, connecte et soutient les acteurs pour faire de l’économie circulaire une réalité locale.</t>
  </si>
  <si>
    <t>Circular Synergies unterstützt Unternehmen in der Oberrheinregion dabei, ihre Ressourceneffizienz durch Recycling, Wiederverwendung und Materialeinsparung zu steigern. Das Projekt bietet praxisnahe Workshops, Schulungen und Beratung, fördert betriebliche Kompetenzen und entwickelt umsetzbare Lösungen für eine zukunftsfähige, wettbewerbsstarke und nachhaltige Wirtschaft.</t>
  </si>
  <si>
    <t>A2-1</t>
  </si>
  <si>
    <t>Autoconsommation et Stockage Intelligents pour une Meilleure UTilisation de l’Energie)</t>
  </si>
  <si>
    <t>Intelligenter Eigenverbrauch und Speicherung für eine bessere Nutzung von Energie</t>
  </si>
  <si>
    <t>Le but d'AsimutE est de mieux comprendre les comportements de consommation ainsi que les attentes et besoins des consommateurs finaux du Rhin supérieur dans une volonté finale de réduire les consommations et d'optimiser le stockage de l'énergie. A la fin du projet seront conçus un outil de concertation afin de fluidifier les échanges entre citoyens et pouvoirs publics au sujet de la sobriété énergétique ainsi que des solutions innovantes pour répondre aux défis techniques de la consommation et du stockage d'énergie optimisés.</t>
  </si>
  <si>
    <t>Im Sinne eines optimierten Energieverbauchs ohne Komforteinbußen für die Menschen am Oberrhein strebt AsimutE an, neue Lösungen zur Senkung des Energieverbrauchs sowie zur Energiespeicherung zu finden und Verbraucherverhalten sowie -erwartungen besser zu verstehen. Mit Hilfe dieser Daten soll sowohl ein Instrument der besseren Abstimmung zwischen den Bürgern und den öffentlichen Verwaltungsstrukturen entwickelt als auch konkrete Lösungen für technische Herausforderungen in den Bereichen Energieverbrauch und -speicherung gefunden werden.</t>
  </si>
  <si>
    <t>A3-1</t>
  </si>
  <si>
    <t>Evolution de la Ressource et Monitoring des Eaux de Surfaces et Souterraines du Rhin Supérieur avec Instrumentation Innovante</t>
  </si>
  <si>
    <t>Entwicklung der Grundwasser-Ressource und Monitoring des Eintrags von Spurenstoffen in das Grundwasser des Oberrheingrabens mit innovativen Instrumenten</t>
  </si>
  <si>
    <t>ERMES-ii-Rhin va permettre la mise en œuvre pour la première fois à l’échelle trinationale d’une méthodologie innovante d’analyse du schéma de pollution de la nappe phréatique rhénane.
A l’horizon 2025, les partenaires du projet livreront une synthèse de leurs études, assortie de recommandations techniques et réglementaires à l’intention des institutions compétentes en matière de protection des eaux souterraines.</t>
  </si>
  <si>
    <t>Im Rahmen von ERMES-ii-Rhein wird zum ersten Mal auf trinationaler Ebene eine innovative Methodik zur Analyse des Schadstoffmusters des rheinischen Grundwassers angewendet.
Bis 2025 werden die Projektpartner eine Zusammenfassung ihrer Studien mit technischen und regulatorischen Empfehlungen an die für den Grundwasserschutz zuständigen Institutionen liefern.</t>
  </si>
  <si>
    <t>A3-2</t>
  </si>
  <si>
    <t>Biodiversité et adaptation au climat dans les jardins et les espaces verts de la Réserve de Biosphère transfrontalière Pfälzerwald-Vosges du Nord</t>
  </si>
  <si>
    <t>Biodiversität und Klimaanpassung in Gärten und Grünflächen im grenzüberschreitenden Biosphärenreservat Pfälzerwald-Nordvogesen</t>
  </si>
  <si>
    <t xml:space="preserve">Par la mise en œuvre d'un vaste programme mêlant mesures de sensibilisation, ateliers de formation et actions de promotion qui s'adressera aussi bien à des acteurs publics que des entreprises et des particuliers, le projet "Jardiner pour la biodiversité" souhaite encourager la création ou la préservation de jardins et d’espaces verts adaptés au changement climatique et la gestion écologique. </t>
  </si>
  <si>
    <t xml:space="preserve">Durch die Umsetzung eines umfassenden Konzepts, das Sensibilisierungsmaßnahmen, Schulungsworkshops und Werbemaßnahmen umfasst und sich sowohl an öffentliche Akteure als auch an Unternehmen und Privatpersonen richtet, will das Projekt "Gärten für die Artenvielfalt" die Schaffung oder den Erhalt von an den Klimawandel sowie an eine ökologische Bewirtschaftung angepassten Gärten und Grünflächen fördern. </t>
  </si>
  <si>
    <t>A3-3</t>
  </si>
  <si>
    <t>Protection de la diversité, réduction de la pollution de la Wieslauter : Gestion du cours d'eau adaptée aux défis du changement climatique</t>
  </si>
  <si>
    <t>Schutz des aquatischen Diversität und Verringerung der Gewässerverschmutzung an der Wieslauter: Klimawandelangepasstes Management</t>
  </si>
  <si>
    <t xml:space="preserve">RiverDiv vise à concevoir un plan de gestion pour favoriser la protection de la biodiversité et de la qualité des eaux de la Wieslauter franco-allemande face à l'impact du changement climatique.
Après une analyse de l'état actuel de la biodiversité aquatique dans la Wieslauter, sa qualité en tant qu'habitat, la qualité et la quantité de l'eau ainsi que les outils et stratégies de gestion actuellement utilisés, les acteurs du projets développeront des outils qu'ils disssémineront auprès des décideurs et usagers du cours d'eau, pour une getion durable et partagée. </t>
  </si>
  <si>
    <t xml:space="preserve">RiverDiv zielt darauf ab, einen Bewirtschaftungsplan zu entwerfen, der den Schutz der biologischen Vielfalt und der Wasserqualität in der deutsch-französischen Wieslauter angesichts der Auswirkungen des Klimawandels fördert.
Nach einer Analyse des aktuellen Zustands der aquatischen Biodiversität in der Wieslauter, ihrer Qualität als Lebensraum, der Wasserqualität und -quantität sowie der derzeit verwendeten Bewirtschaftungsinstrumente und -strategien werden die Projektbeteiligten Instrumente entwickeln, die sie den Entscheidungsträgern und Nutzern des Flusses zur Verfügung stellen werden, um eine nachhaltige und gemeinsame Bewirtschaftung zu ermöglichen. </t>
  </si>
  <si>
    <t>A3-4</t>
  </si>
  <si>
    <t>Une ville pro-active sans biocides</t>
  </si>
  <si>
    <t>Eine biozidfreie pro-aktive Stadt</t>
  </si>
  <si>
    <t>ReactiveCity réduira les émissions des biocides les plus nocifs dans les villes, soulagera les infrastructures de collectes et de traitements des eaux pluviales et soutiendra les besoins croissants en eau dûs à la végétalisation progressive des zones urbaines. Le but final du projet est ensuite de partager les résultats afin de permettre aux territoires du Rhin supérieur de les intégrer dans leurs plans d’adaptation au dérèglement climatique.</t>
  </si>
  <si>
    <t>Das Projekt ReactiveCity hat die Entwicklung einer Städteplanungsstrategie zum Ziel, mit deren Hilfe schädliche Biozidemissionen reduziert, Regenwasserauffanganlagen entlastet und der steigende Wasserbedarf zur Stadtbegrünung gedeckt werden sollen. Die Initiative soll im Endergebnis helfen, die gewonnenen Erkenntnisse zur Anpassung an den Klimawandel durch Biozidreduzierung festzuhalten sowie auf andere Stadtgebiete am Oberrhein anzuwenden und fest zu etablieren.</t>
  </si>
  <si>
    <t>A3-5</t>
  </si>
  <si>
    <t>Conservation par le pâturage extensif des espèces et des habitats menacés dans la zone Ramsar du Rhin supérieur</t>
  </si>
  <si>
    <t>Erhaltung bedrohter Arten und Lebensräume durch naturnahe Beweidung im Ramsar-Gebiet Oberrhein</t>
  </si>
  <si>
    <t>Dans un but de préservation de la biodiversité dans la zone RAMSAR du Rhin supérieur, le projet Biodiv'pâture favorise une connaissance améliorée des effets du pâturage extensif et la proposition de mesures de protection ainsi que de modèles économiques plus fiables et adaptés. Le résultat final se présentera dans un premier temps sous forme d'un inventaire des différents sites et leurs types de gestion (écopâturage ou mécanisation) et dans un deuxième temps dans l'élaboration d'un guide d'actions et de préconisations à mettre en œuvre.</t>
  </si>
  <si>
    <t>Im Sinne der Erhaltung bedrohter Arten und Lebensräume im RAMSAR-Oberrhein Gebiet soll das Projekt Biodiv'Beweidung das Wissen über die Folgen extensiver Bewirtschaftung auf die Artenvielfalt verbessern sowie Vorschläge zu einer nachhaltigeren Kombination aus Artenschutz und Geschäftsmodell unterbreiten. Im ersten Schritt wird dafür ein Verzeichnis der verschiedenen Standorte und ihrer Bewirtschaftungsarten erstellt (maschinell oder naturnah) sowie analysiert und im zweiten Schritt schließlich ein umfassender Leitfaden mit konkreten Maßnahmen und Handlungsempfehlungen ausgearbeitet.</t>
  </si>
  <si>
    <t>A3-6</t>
  </si>
  <si>
    <t>Etudes préalables en vue de la définition du programme de travaux de revalorisation écologique pour le projet Rhinaissance sur l’île de Rhinau, le Vieux Rhin et le Taubergiessen et rétablissement de la franchissabilité piscicole</t>
  </si>
  <si>
    <t>Untersuchungen zur Vorbereitung der ökologischen Umsetzungsmaßnahmen für das Projekt ,,Rhinaissance'' auf der Insel Rhinau, im Restrhein</t>
  </si>
  <si>
    <t>Dans la continuation d'initiatives de restauration écologique du Rhin qui ont été menées par le passé, le projet a pour but de définir conrètement les mesures à mettre en place sur le secteur de Rhinau entre le Vieux-Rhin et le Taubergiessen pour pouvoir préserver la biodiversité locale dans le contexte du changement climatique et améliorer la qualité des milieux pour l'ensemble des usagers du Rhin. A ce but seront réalisées des études écologiques et sédimentologiques qui mèneront à la planification et la réalisation des travaux de restauration y inclus la construction de deux passes à poissons.</t>
  </si>
  <si>
    <t xml:space="preserve">Im Rahmen der Weiterführung vorangegangener Initiativen zur Renaturierung des Rheins strebt das Projekt an, konkrete Maßnahmen zur Erhaltung und Wiederherstellung der lokalen Artenvielfalt  im Gebiet Rhinau zwischen Restrhein und Taubergiessen vor dem Hintergrund der Klimaerwärmung festzulegen. Dazu werden verschiedene ökologische und sedimentologische Studien durchgeführt und die genauen Sanierungsetappen einschließlich des Baus neuer Fischtreppen geplant und umgesetzt. </t>
  </si>
  <si>
    <t>A3-7</t>
  </si>
  <si>
    <t xml:space="preserve">Protection de la biodiversité dans la région du Rhin supérieur : suivi et perspectives </t>
  </si>
  <si>
    <t xml:space="preserve">Schutz der Biodiversität im Oberrheingebiet: Monitoring und Perspektiven </t>
  </si>
  <si>
    <t>MULTI.DIV développera un suivi innovant de la biodiversité dans les forêts et rivières entre l’Alsace et la Rhénanie-Palatinat, en s’appuyant sur la génétique. Les résultats fourniront aux décideurs des données fiables pour orienter leurs politiques, outilleront les professionnels de terrain et sensibiliseront le grand public à la préservation du vivant.</t>
  </si>
  <si>
    <t>MULTI.DIV entwickelt ein grenzüberschreitendes Biodiversitätsmonitoring für Wälder und Gewässer zwischen dem Elsass und Rheinland-Pfalz – mit modernen genetischen Methoden. Die gewonnenen Erkenntnisse sollen politischen Entscheidungsträgern fundierte Grundlagen bieten, Naturschutzakteure bei der Praxis unterstützen und die Bevölkerung für den Erhalt der Natur sensibilisieren.</t>
  </si>
  <si>
    <t>A3-8</t>
  </si>
  <si>
    <t>Faune &amp; Bâti 
Gebäude &amp; Fauna</t>
  </si>
  <si>
    <t>Cohabitation de l'homme et de la faune sauvage dans les bâtiments, transport et soins des animaux sauvages blessés</t>
  </si>
  <si>
    <t>Zusammenleben von Mensch und Wildtier an Gebäuden sowie Transport und Versorgung verletzter Wildtiere</t>
  </si>
  <si>
    <t>Faune&amp;Bâti a pour objectif de concilier développement urbain et protection de la faune sauvage dans les zones habitées du Rhin supérieur. Le projet prévoit des aménagements concrets sur les bâtiments, la formation de professionnels, la création d’outils pédagogiques et la mise en œuvre de 20 actions-pilotes exemplaires des deux côtés de la frontière favorise la cohabitation entre les humains et la faune sauvage dans les bâtiments et améliore la prise en charge des animaux blessés.</t>
  </si>
  <si>
    <t>Das Projekt Gebäude&amp;Fauna hat zum Ziel, Stadtentwicklung und den Schutz wildlebender Tiere in den besiedelten Gebieten des Oberrheins besser miteinander zu verbinden. Geplant sind konkrete bauliche Maßnahmen, die Schulung von Fachkräften, die Entwicklung von Informationsmaterialien sowie 20 beispielhafte Pilotprojekte auf beiden Seiten der Grenze zur Förderung des Zusammenlebens von Menschen und Tier.</t>
  </si>
  <si>
    <t>A3-9</t>
  </si>
  <si>
    <t>Optimisation de la Dynamique alluviale pour la conservation et le développement des deux réserves Naturelles Rastatter Rheinaue (D) et Delta de la Sauer (F)</t>
  </si>
  <si>
    <t>Optimierung der Auendynamik für die Erhaltung und Entwicklung der beiden Naturschutzgebiete Rastatter Rheinaue (D) und Delta de la Sauer (F)</t>
  </si>
  <si>
    <t>OpDyNat vise à restaurer les cours d’eau secondaires autour du Rhin pour redonner vie aux milieux naturels. Grâce à des travaux de réaménagement des bras du Rhin, la circulation de l’eau sera améliorée, le retour de certaines espèces menacées favorisé et la nature locale retrouvera un meilleur équilibre.</t>
  </si>
  <si>
    <t>Durch OpDyNat sollen Altrheinarme renaturiert und die Auenlandschaft im Oberrhein belebt werden. Mit gezielten wasserbaulichen Maßnahmen entstehen neue Lebensräume für bedrohte Arten – und die Natur kann ihr ökologisches Gleichgewicht zurückgewinnen.</t>
  </si>
  <si>
    <t>A3-10</t>
  </si>
  <si>
    <t>Zones humides 
Feuchtgebiete</t>
  </si>
  <si>
    <t>Restauration et résilience des zones humides de la plaine rhénane</t>
  </si>
  <si>
    <t>Renaturierung und Resilienz von Feuchtgebieten am Oberrhein</t>
  </si>
  <si>
    <t>Le projet « Zones humides » vise à restaurer des écosystèmes dégradés sur plusieurs sites-pilotes de part et d'autre du Rhin et à mieux comprendre leur fonctionnement face au changement climatique. Il aboutira à des restaurations concrètes, à des outils partagés pour le suivi des milieux, et enclenchera une dynamique de coopération transfrontalière durable entre les acteurs de la biodiversité.</t>
  </si>
  <si>
    <t>Das Projekt „Feuchtgebiete“ zielt darauf ab, degradierte Ökosysteme an verschiedene Pilotstandorten beiderseits des Rheins zu renaturieren und ihr Funktionieren im Klimawandel besser zu verstehen. Es führt zu konkreten Renaturierungen, gemeinsamen Monitoring-Methoden und einer nachhaltigen grenzüberschreitenden Zusammenarbeit im Bereich der Biodiversität.</t>
  </si>
  <si>
    <t>A3-11</t>
  </si>
  <si>
    <t>Réduction de l'empreinte plastique dans l'agriculture</t>
  </si>
  <si>
    <t>Reduzierung des Plastikfußabdrucks in der Landwirtschaft</t>
  </si>
  <si>
    <t>Comment réduire l’impact du plastique en agriculture tout en maintenant des cultures performantes ? AgriRePlas accompagne les agriculteurs du Rhin supérieur vers un usage plus raisonné des plastiques. Des solutions concrètes sont testées sur le terrain (matériaux biodégradables, systèmes réutilisables) et partagées via une plateforme d’information accessible à tous.</t>
  </si>
  <si>
    <t>Plastik ist aus der modernen Landwirtschaft kaum wegzudenken – doch seine Folgen für Böden und Umwelt sind problematisch. Das grenzüberschreitende Projekt AgriRePlas zeigt, wie es anders geht: Landwirte am Oberrhein testen wiederverwendbare Systeme und biologisch abbaubare Alternativen. Die besten Lösungen werden auf einer offenen   Plattform für alle verfügbar gemacht.</t>
  </si>
  <si>
    <t>B1-1</t>
  </si>
  <si>
    <t xml:space="preserve">Etude de faisabilité sur le rétablissement d’un passage sur le Rhin entre Schoenau et Weisweil </t>
  </si>
  <si>
    <t>Machbarkeitsstudie zur Wiederherstellung einer Rheinpassage zwischen Schönau und Weisweil</t>
  </si>
  <si>
    <t>Dans le cadre du projet Fahrrein, une étude de faisabilité sera faite sur l’opportunité d’aménager une liaison fluviale ou terrestre entre les villes de Schoenau (FR) et Weisweil (DE) permettant également de mieux comprendre les besoins des citoyens ainsi que les enjeux concernant le tourisme, la mobilité et l'environnement que cela englobe. A la fin du projet, sera concstitué un cahier des charges présentant tous les résultats de l'étude qui seront ensuite mis à disposition aux décideurs publics ainsi  qu'aux citoyens pour leur prise de décision.</t>
  </si>
  <si>
    <t>Im Rahmen des Projekts Fahrrein wird eine Machbarkeits-studie zum Bau einer Fähr- oder Brückenverbindung zwischen den beiden Gebieten Schœnau (FR) und Weisweil (DE) durchgeführt, welche ebenfalls Aufschluss über die Bedürfnisse der ansässigen Bürger sowie über mit einem solchen Bau verbundene Herausforderungen in den Bereichen Tourismus, Mobilität und Umwelt geben soll. Alle Ergebnisse werden anschließend in einer Leistungsbeschreibung zusammengefasst und den öffentlichen Entscheidungsträgern sowie den Bürgern zur Entscheidungsfindung zur Verfügung gestellt.</t>
  </si>
  <si>
    <t>B1-2</t>
  </si>
  <si>
    <t>Développement des mobilités collectives transfrontalières entre le territoire du Sundgau et les secteurs des Trois-Frontières et du Canton du Jura</t>
  </si>
  <si>
    <t>Entwicklung der kollektiven grenzüberschreitenden Mobilität zwischen dem Gebiet des Sundgaus und den dreiländereck und des Kantons Jura</t>
  </si>
  <si>
    <t>Le projet vise à développer des solutions en transport en commun dans le Sud du Rhin supérieur entre le territoire sud-alsacien et la Suisse du Nord-Ouest par la mise en place de nouvelles lignes de transport de car sur les axes Sundgau-Trois-Frontières et Sundgau-Jura permettant de mieux gérer les flux de travailleurs et de proposer une alternative aux déplacements en voiture. Les mesures concrètes comprendrons un diagnostic des mobilités, la proposition détaillée de plusieurs solutions de transport en commun et la mise en place la plus rapide possible de la solution choisie sur le territoire.</t>
  </si>
  <si>
    <t>Das Projekt verfolgt das Ziel, neue Verkehrslösungen für die großen Arbeitnehmerströme im Süden des Oberrheins zwischen dem Südelsass und der Nordwestschweiz zu entwickeln, indem auf den Schlüsselachsen Sundgau-Dreiländer und Sundgau-Jura neue Buslinien eingerichtet werden und somit eine Alternative zur Fortbewegung mit dem Privatauto entsteht. Die konkrete Vorgehensweise beinhaltet eine Diagnose der Mobilitätsdynamik zur Bedürfnisermittlung, das Vorschlagen verschiedener Lösungsansätze und die möglichst schnelle Inbetriebnahme der neuen öffentlichen Verkehrslinien.</t>
  </si>
  <si>
    <t>B1-3</t>
  </si>
  <si>
    <t>France-EuroAirport-Deutschland Shuttle</t>
  </si>
  <si>
    <t>Dans le but de pallier le manque de liaison directe et confortable de transports en commun entre l'Allemagne et la France dans la zone proche de Bâle, le projet FREUND prévoit la mise en place d'un bus transfrontalier. Dès décembre 2024, ce bus proposera une liaison de bus directe transfrontalière entre Lörrach, Saint-Louis et l’EuroAiport.</t>
  </si>
  <si>
    <t xml:space="preserve">Der Mangel an direkten und komfortablen ÖPNV-Verbindungen zwischen Deutschland und Frankreich im Raum Basel soll im Rahmen des Projekts FREUND bald durch einen grenzüberschreitenden Bus gelöst werden. Ab Dezember 2024 soll dadurch erstmals wieder eine direkte grenzüberschreitende Busverbindung zwischen Lörrach, Saint-Louis und dem EuroAirport angeboten werden. </t>
  </si>
  <si>
    <t>C1-1</t>
  </si>
  <si>
    <t>Lieu ressource pour l’emploi transfrontalier à Kaleidoscoop</t>
  </si>
  <si>
    <t>Ressourcenzentrum für grenzüberschreitende Beschäftigung in Kaleidoscoop</t>
  </si>
  <si>
    <t>Le lieu ressource pour l’emploi transfrontalier qui ouvrira ses portes au sein du tiers-lieu Kaleidoscoop dans le quartier du Port du Rhin à Strasbourg, s’entend comme une alternative complémentaire aux formes les plus classiques de l’accompagnement vers l’emploi. Dans ce lieu de proximité ouvert à tous, Français et Allemands, étudiants, demandeurs d’emploi, porteurs de projet, employeurs, se verront proposer cinq jours sur sept une offre diversifiée, conviviale et gratuite qui les incitera à considérer autrement l’emploi et la création d’activité à l’échelle transfrontalière.</t>
  </si>
  <si>
    <t>Die Eröffnung dieses Zentrums soll Studierenden, Arbeitssuchenden und Arbeitgebern aus Frankreich und Deutschland den Zugang zum grenzüberschreitenden Arbeitsmarkt erleichtern. Das vielfältige Maßnahmenpaket beinhaltet u.a. eine interaktive Dauerausstellung, die Erstellung von Erfahrungsberichten von Grenzgängern oder Arbeitgebern, interkulturelle Workshops oder auch die Durchführung von Unternehmensbesichtigungen.</t>
  </si>
  <si>
    <t>C2-1</t>
  </si>
  <si>
    <t>Pour soutenir et encourager la mobilité transfrontalière dans le parcours de formation et d’orientation professionnelle des jeunes du Rhin supérieur</t>
  </si>
  <si>
    <t>Für grenzüberschreitende Mobilität in der beruflichen (Aus-) Bildung und Berufsorientierung von jungen Menschen am Oberrhein</t>
  </si>
  <si>
    <t xml:space="preserve">Afin de redynamiser la mobilité transfrontalière des jeunes étudiants et professionnels dans le Rhin supérieur, fortement impactée par la crise sanitaire, l’Office franco-allemand pour la jeunesse et ses partenaires ont imaginé un laboratoire d’idées – le RegioLab – pour développer de nouvelles initiatives destinées à sensibiliser sur le sujet, tout en profitant de l’expertise acquise à l’appui de dispositifs qui ont déjà fait leur preuve, tels que les réseaux de jeunes ambassadeurs, les formations pour enseignants ou encore les bourses à la mobilité. </t>
  </si>
  <si>
    <t xml:space="preserve">Das Projekt einer Denkfabrik ist entstanden, um die grenzüberschreitenden Mobilität der jungen Menschen am Oberrhein nach den Einschränkungen der Coronapandemie neu anzukurbeln. Das Deutsch-Französische Jugendwerk und seine Partner ermöglichen eine innovative Weiterentwicklung von bereits bestehenden Ansätzen zur Sensibilisierung, wie etwa Botschafternetzwerken, Fortbildungen für Lehrkräfte, sowie auch Mobilitätsbeihilfen. </t>
  </si>
  <si>
    <t>C2-2</t>
  </si>
  <si>
    <t>Hub robotique pour la promotion et la mise en œuvre de la formation et de la coopération transfrontalières</t>
  </si>
  <si>
    <t>Hub zur Förderung und Durchführung der grenzüberschreitenden Ausbildung und Zusammenarbeit im Bereich der Robotik</t>
  </si>
  <si>
    <t>Alors que la robotique peut être une solution pour être compétitif à l'avenir, grâce à la Robot-Hub-Académie, les petites et moyennes entreprises de la région du Rhin supérieur disposeront de suffisamment d'experts pour relever les défis du futur.</t>
  </si>
  <si>
    <t>Dank des Projekts wid es am Oberrhein für die kleinen und mittelständischen Unternehmen mehr Experten für die Herausforderungen der Zukunft geben. Robotik kann eine Lösung sein, um zukünftig wettbewerbsfähig zu bleiben.</t>
  </si>
  <si>
    <t>C2-3</t>
  </si>
  <si>
    <t xml:space="preserve">Master franco-allemand viticulture et œnologie en alternance
(Master of Viticulture and Enology) </t>
  </si>
  <si>
    <t xml:space="preserve">Deutsch-französischer berufsintegrierender Master Weinbau &amp; Œnologie
(Master of Viticulture and Enology) </t>
  </si>
  <si>
    <t>Le projet MoVE créera le master franco-allemand viticulture &amp; œnologie en alternance en coopération entre l’Université de Haute Alsace à Colmar et le Weincampus Neustadt, parcours d'études visant à soutenir la filière viticole dans le Rhin supérieur en formant des étudiants bilingues. Le premier recrutement d'étudiants à la rentrée 2024 leur permettra d'alterner entre phases de travail chez les entreprises membres du réseau des partenaires et phases de cours pour ensuite obtenir leur diplôme à l'issue du projet.</t>
  </si>
  <si>
    <t>Ziel des Projekts MoVE ist die Etablierung des deutsch-französischen dualen Masterstudiengangs Weinbau &amp; Önologie unter Mitwirkung der Université de Haute Alsace in Colmar und des Weincampus Neustadt zur Unterstützung des Weinbaus am Oberrhein durch qualifizierte zweisprachige Studierende. Der Startschuss des Studiengangs ab dem Studienjahr 2024/2025 ermöglicht den Studierenden, von Anfang an zwischen Berufsphasen bei den Partnerunternehmen des Netzwerks und Unterrichtsphasen abzuwechseln und zum Ende des Projekts ihren Studienabschluss zu erhalten.</t>
  </si>
  <si>
    <t>C2-4</t>
  </si>
  <si>
    <t>Master trinational 
« Développement durable de l’entreprise »</t>
  </si>
  <si>
    <t>Trinationaler Master „Nachhaltige Unternehmensentwicklung"</t>
  </si>
  <si>
    <t>Le projet TRAIL établira un nouveau cursus trinational d'études supérieures de niveau Master en "Développement durable de l'entreprise" basé sur la coopération de la Hochschule Offenburg, l'Ecole de Management de Strasbourg et la Fachhochschule Nordwestschweiz afin de pallier le manque de main d'œuvre qualifiée pour accompagner les PME du Rhin supérieur dans leurs démarches environnementales, numériques et internationales durables. Le but sera, pendant la première année du projet, de préparer l'offre de formation et ensuite de débuter une phase pilote avec une première promotion d'étudiants en septembre 2024.</t>
  </si>
  <si>
    <t>Das Projet TRAIL gründet in der Zusammenarbeit der Hochschule Offenburg, der Ecole de Management de Strasbourg und der Fachhochschule Nordwestschweiz einen neuen trinationalen Masterstudiengang in der "Nachhaltigen Unternehmensentwicklung", um dem Mangel an Fachkräften mit umwelttechnischen, digitalen und internationalen Kompetenzen zur Unterstützung der KMU des Oberrheins entgegenzuwirken. Das erste Projektjahr strebt die Ausgestaltung des Bildungsangebots an, sodass in der Pilotphase des Studiengangs ab September 2024 der erste Jahrgang von Studierenden aufgenommen werden kann.</t>
  </si>
  <si>
    <t>C2-5</t>
  </si>
  <si>
    <t>Enseignement Supérieur Technique Trinational</t>
  </si>
  <si>
    <t>Trinationale Technische Bildung</t>
  </si>
  <si>
    <t>Afin de sensibiliser les étudiants des trois pays du Rhin supérieur aux opportunités professionnelles dans les pays voisins, le projet TRrinTEd  vise l'organisation de formations trinationales pour les étudiants abordant différents contenus techniques ainsi que l'acquisition de compétences interculturelles. Le format concret envisagé comprendra des week-ends de rencontre et de travail tri-nationaux avec une restitution commune finale devant des représentants d'entreprises permettant aux étudiants de prendre connaissance et de mieux se projeter dans le monde du travail des pays voisins.</t>
  </si>
  <si>
    <t>Das Projekt TRrinTEd hat zum Ziel, den Studierenden der drei Länder am Oberrhein berufliche Chancen in ihren Nachbarländern aufzuzeigen und ihnen durch das Kennenlernen der jeweiligen Unternehmensstrukturen, den Erwerb interkultureller Kompetenz und die Vernetzung untereinander eine berufliche Zukunft im Ausland näherzubringen. Konkret soll der Austausch durch trinationale Begegnungswochenenden stattfinden, in denen die Studierenden in Gruppen zu verschiedenen technischen sowie interkulturellen Themen arbeiten und ihre Ergebnisse anschließend voreinander sowie vor Firmenvertretern präsentieren.</t>
  </si>
  <si>
    <t>C2-6</t>
  </si>
  <si>
    <t xml:space="preserve">OrienTandem Ecoles-Entreprises : un dispositif d’orientation transfrontalier </t>
  </si>
  <si>
    <t>OrienTandem Schulen-Betriebe: ein grenzüberschreitendes Orientierungssystem</t>
  </si>
  <si>
    <t xml:space="preserve">Dans le but de permettre aux jeunes de 14 à 19 ans des trois pays du Rhin supérieur d'avoir une première connaissance du monde économique et de la palette des métiers proposée dans cet espace transfrontalier, OrienTEE met en relation des établissements du secondaire et des entreprises pour effectuer un projet commun sur la duréé d'un an. Il s'agira de la création de tandems de classes franco-allemands et franco-suisses qui réaliseront un projet dans le domaine d'activité de leur entreprise partenaire et présenteront leurs résulatts lors d'un événement solennel, mais également de l'élaboration d'outils pédagogiques qui seront ensuite mis à disposition permettant de s'appuyer sur ces expériences dans la mise en place future de tandems transfrontaliers. </t>
  </si>
  <si>
    <t>Um den Jugendlichen zwischen 14 und 19 aus den drei Ländern des Oberrheins die Arbeitswelt und Berufspalette dieses geographischen Grenzraumes aufzuzeigen bringt OrienTEE Sekundärschulen und Firmen im Rahmen eines einjährigen Projekts miteinander in Kontakt. Genauer gesagt soll in der Verknüpfung französisch-deutscher und französisch-schweizer Klassen-Tandems jeweils ein Projekt mit Bezug zum Tätigkeitsfeld der Partner-Firma entstehen und in einer Abschlussveranstaltung vorgestellt werden, allerdings auch pädagogisches Material zur Durchführung grenzüberschreitender Tandems für andere Projekte festgehalten und bereitgestellt werden.</t>
  </si>
  <si>
    <t>C2-7</t>
  </si>
  <si>
    <t>Valoriser les métiers, l’apprentissage et la mobilité au-delà des frontières</t>
  </si>
  <si>
    <t>Zur Förderung der Berufe, der Berufsausbildung und der Mobilität über die Grenzen hinaus</t>
  </si>
  <si>
    <t>Afin d'augmenter la visibilité des dispositifs de mobilité transfrontalière dans le domaine de l’apprentissage ainsi que l'attractivité de l'apprentissage et de certains métiers et branches en général le projet EuropaScène s'est donné l'objectif de transmettre aux jeunes de part et d'autre du Rhin à travers les moyens d'expression du théâtre un regard plus positif sur l'apprentissage ainsi que sur la variété d'opportunités professionnelles dans les pays voisins et de leur offrir une réelle expérience interculturelle. Les soirées de spectacles sur scène représentent les grands points d'orgue du projet pour les participants, mais elles seront complétées par tout un tas d'autres moments de formation et d'événements tels que des rencontres transfrontalières de réseautage, des workshops artistiques et culturels et un parcours interactif de "Jardin des Métiers" ce qui permettra de sensibiliser plus de 4 000 personnes sur les sujets de l’apprentissage, du bilinguisme et de la coopération transfrontalière.</t>
  </si>
  <si>
    <t>Vor dem Hintergrund der geringen Nutzung der grenzüberschreitenden Mobilitätsmaßnahmen im Bereich der Berufsbildung und der allgemein niedrigen Attraktivität bestimmter Ausbildungsberufe hat sich das Projekt EuropaScène zum Ziel gesetzt, jungen Menschen auf deutscher und französischer Seite des Oberrheingebiets durch die Sprache des Theaters sowohl die Vorteile der Berufsausbildung als auch die vielseitigen Jobaussichten im jeweiligen Nachbarland näherzubringen und ihnen eine wahrlich interkulturelle Erfahrung zu ermöglichen. Die geplanten Theateraufführungen sind das große Highlight für die Teilnehmer des Projekts, werden aber durch zahlreiche weitere Bildungsmaßnahmen und Veranstaltungen wie grenzüberschreitende Netzwerktreffen, künstlerisch-kulturelle Workshops und einen interaktiven "JobGarten" ergänzt und bieten insgesamt für mehr als 4.000 Personen eine Informationsquelle in den Bereichen duale Berufsausbildung, Zweisprachigkeit und grenzüberschreitende Zusammenarbeit.</t>
  </si>
  <si>
    <t>C2-8</t>
  </si>
  <si>
    <t>Campus européen de l’Intervention sociale</t>
  </si>
  <si>
    <t>Europäischer Campus der Sozialen Arbeit</t>
  </si>
  <si>
    <t>Dans le but de faire émerger une coopération transfrontalière plus fluide dans le domaine du travail social et pour favoriser les échanges de même que la reconnaissance des diplômes entre les pays voisins, CELIS cherche à créer un campus européen de l'intervention sociale en réunissant les 6 écoles supérieures du Rhin supérieur. Après la mise en place d'une structure commune, les résultats concrets du projet seront la réalisation de projets de formation-intervention, l'établissement d'un système de reconnaissance de compétences et une enquête concernant les besoins des employeurs ce qui permettra en tout à 60 étudiants en études sociales d'effectuer une partie de leur formation dans une école partenaire.</t>
  </si>
  <si>
    <t>CELIS verfolgt das Ziel der Gründung eines europäischen Campus für Soziale Arbeit unter der Mitwirkung der 6 beteiligten Hochschulen am Oberrhein, um auf diesem Gebiet eine reibungslosere grenzüberschreitende Zusammenarbeit sowie mehr Austausch und die gegenseitige Anerkennung der Abschlüsse aus den Nachbarländern zu gewährleisten. Nach der Einrichtung einer gemeinsamen, grenzüberschreitenden Struktur werden die Durchführung von Weiterbildungsprojekten, ein Programm zur Anerkennung von Diplomen sowie Befragungen von Arbeitgebern hinsichtlich ihrer konkreten Probleme erfolgen und ingesamt 60 Studierenden die Teilnahme am Programm und die Zusammenarbeit mit den Partnerhochschulen ermöglicht.</t>
  </si>
  <si>
    <t>C2-9</t>
  </si>
  <si>
    <t>Projets scolaires et pédagogiques trinationaux pour le développement d'une région transfrontalière</t>
  </si>
  <si>
    <t>Trinationale Schul- und Unterrichtsprojekte für eine nachhaltige, mehrsprachige Grenzregion</t>
  </si>
  <si>
    <t>Afin de sensibiliser les habitants de la région du Rhin supérieur aux valeurs de la coopération transfrontalière, le projet Tres'OR prévoit de développer du matériel pédagogique didactique pour les projets éducatifs transfrontaliers dans les établissements d'enseignement général. Ces contenus, abordant les thématiques de la démocratie, de la numérisation, du plurilinguisme et de l'interculturalité, seront ensuite publiés et pourront être intégrés dans les programmes des centres de formation de l'ensemble du Rhin supérieur.</t>
  </si>
  <si>
    <t>Um den Menschen am Oberrhein den Wert der grenzüberschreitenden Zusammenarbeit näher zu bringen, plant das Projekt Tres’OR die Entwicklung von didaktischem Lehrmaterial für grenzüberschreitende Bildungsprojekte an allgemeinbildenden Schulen. Die Inhalte in den Themenbereichen Demokratie, Digitalisierung, Mehrsprachigkeit und Interkulturalität werden anschließend veröffentlicht und können von Fortbildungseinrichtungen im gesamten Oberrheingebiet in ihre Programme aufgenommen werden.</t>
  </si>
  <si>
    <t>C3-1</t>
  </si>
  <si>
    <t>Pour une meilleure coopération transfrontalière en santé sur l’espace PAMINA</t>
  </si>
  <si>
    <t>Für eine bessere grenzüberschreitende Zusammenarbeit im Gesundheitsbereich im PAMINA-Raum</t>
  </si>
  <si>
    <t xml:space="preserve">L’Eurodistrict PAMINA veut améliorer la collaboration entre soignants dans le Rhin supérieur, tout en garantissant une meilleure prise en charge des patients. 
Ce projet réunira les directions administratives des hôpitaux puis les directions médicales et enfin les caisses d’assurance maladie afin que des conventions de coopération puissent être négociées.
</t>
  </si>
  <si>
    <t>Der Eurodistrikt PAMINA will die Zusammenarbeit zwischen Pflegekräften am Oberrhein verbessern und gleichzeitig eine bessere Versorgung der Patienten gewährleisten.  Das Projekt wird die Verwaltungsleitungen der Krankenhäuser, die medizinischen Leitungen sowie die Krankenkassen zusammenbringen, damit unter anderem Kooperationsvereinbarungen ausgehandelt werden können.</t>
  </si>
  <si>
    <t>C3-2</t>
  </si>
  <si>
    <t>REHA</t>
  </si>
  <si>
    <t>Réhabilitation psycho-sociale et professionnelle transfrontalière</t>
  </si>
  <si>
    <t>Grenzüberschreitende medizinische und berufliche Rehabilitation</t>
  </si>
  <si>
    <t>Le projet crée une filière d’accès aux soins de réhabilitation psycho-sociale transfrontaliers pour les personnes souffrant de troubles psychiques dans le Rhin Supérieur. Il permet à des patients français d’être accompagnés par une équipe dédiée, avec un parcours renforcé et des pratiques innovantes. En trois ans, 45 personnes bénéficieront de ce modèle, avec une évaluation de leur rétablissement et la promotion de ces pratiques à l’échelle du territoire.</t>
  </si>
  <si>
    <t>Durch das Projekt soll am Oberrhein ein grenzüberschreitender Behandlungsweg zur medizinischen und beruflichen Rehabilitation für Menschen mit psychischen Erkrankungen entwickelt werden. Bis Projektende sollen 45 französische Patienten Zugang zur Betreuung in den deutschen RPK-Zentren (Rehabilitation psychisch Kranker) erhalten. Diese basieren auf einem Modell, das es in Frankreich nicht gibt, und bei dem die sozialmedizinische Betreuung mit der beruflichen Eingliederung verbunden wird.</t>
  </si>
  <si>
    <t>C4-1</t>
  </si>
  <si>
    <t>Châteaux rhénans
Burgen am Oberrhein</t>
  </si>
  <si>
    <t>Promotion et valorisation des châteaux forts du Rhin supérieur</t>
  </si>
  <si>
    <t>Förderung und Inwertsetzung der Burgen am Oberrhein</t>
  </si>
  <si>
    <t>Dans l’objectif d’accroître le rayonnement, aussi bien à l’égard des habitants que des touristes, du patrimoine culturel et identitaire que représentent les plus de 300 châteaux forts de notre espace transfrontalier, une quarantaine d’acteurs institutionnels vont se réunir et partager leurs connaissances. Ensemble, ils mettront en œuvre un ensemble d’actions communes en matière de recherche, de médiation culturelle, de promotion et d’engagement citoyen autour de la préservation et de la valorisation du patrimoine castral rhénan.</t>
  </si>
  <si>
    <t xml:space="preserve">Im Rahmen dieses Projekts setzen etwa 40 Akteure aus den Bereichen Kultur, Tourismus und Zivilgesellschaft gemeinsam eine Strategie zur Stärkung der Sichtbarkeit der mehr als 300 Burgen am Oberrhein um. Die geplanten Forschungs-, Kulturvermittlungs-, Aufwertungs- und Bürgerbeteiligungsmaßnahmen richten sich sowohl an die Bevölkerung als auch an Touristen.  </t>
  </si>
  <si>
    <t>C4-2</t>
  </si>
  <si>
    <t>CinEuro Film Lab pour les coproductions transfrontalières autour de récits régionaux</t>
  </si>
  <si>
    <t>CinEuro Film Lab für grenzüberschreitende Koproduktionen zu regionalen Stoffen</t>
  </si>
  <si>
    <t>Devant la réalité d'un marché international de l'audiovisuel de plus en plus compétitif, le projet CinEuro Film Lab a pour but d'intéresser un plus grand public international aux histoires et au patrimoine du Rhin supérieur pour la production de films tout en préservant une signature européenne, en veillant à l'ancrage des productions dans les territoires régionaux et en assurant des retombées économiques locales. Le projet entend atteindre ces objectifs en proposant un cadre d'accompagnement aux projets filmiques en trois étapes, à savoir : la mobilisation de l'inspiration autour des sujets du Rhin supérieur, l'écriture des scénarios dans le cadre de résidences ou d'ateliers et la création d'un réseau important entre professionels favorisant l'émergence de nouvelles coproductions.</t>
  </si>
  <si>
    <t xml:space="preserve">Vor dem Hintergrund eines immer härter umkämpften internationalen Film- und Fernsehmarktes hat sich das Projekt CinEuro Film Lab zum Ziel gemacht, ein breiteres internationales Publikum auf die Geschichten und das Kulturerbe des grenzüberschreitenden Oberrheinraumes aufmerksam zu machen, dabei jedoch eine europäische Handschrift zu bewahren und dafür zu sorgen, dass die Filmproduktionen und ihre Wirtschaftskraft in den Lokalregionen verankert bleiben. Dafür sieht das Projekt einen besonderen Begleitrahmen dieser Filmprojekte in drei Stufen vor: die Nutzung regionaler Inspirationsquellen basierend auf Stoffen aus dem Oberrhein, die Organisation von lokalen Künstlerresidenzen und Werkstätten zum Schreiben der Texte sowie den Aufbau eines Netzwerks aus Film- und Fernsehschaffenden, um die Entstehung neuer Koproduktionen zu fördern. </t>
  </si>
  <si>
    <t>C4-3</t>
  </si>
  <si>
    <t>Faire d'Art'Rhena un lieu culturel incontournable dans le Rhin Supérieur</t>
  </si>
  <si>
    <t>Art'Rhena zu einem unumgänglichen Kulturort am Oberrhein machen</t>
  </si>
  <si>
    <t>Depuis son inauguration en 2022, le centre culturel transfrontalier Art'Rhena (sur l’île du Rhin entre Vogelgrun et Breisach am Rhein), entend poursuivre le développement de ses activités dans le cadre du nouveau projet Interreg « Art'Rhena+ ». L'objectif est à présent de renforcer la coopération franco-allemande dans le domaine des arts et de la culture par le biais de la pratique musicale, en développant des actions vers les structures médico-sociales, grâce à des spectacles autour des langues et de faciliter pour les artistes une activité professionnelle dans le pays partenaire grâce à un centre de ressources numérique.</t>
  </si>
  <si>
    <t>Nach einer ersten Anlaufphase verfolgt das 2022 eingeweihte grenzüberschreitende Kulturzentrum Art'Rhena (Rheininsel zwischen Vogelgrun und Breisach am Rhein) in einem neuen Interreg-Projekt nun das Ziel, die deutsch-französische Zusammenarbeit am Oberrhein im Bereich der Kunst und Kultur zu verstärken und den Kunstschaffenden eine berufliche Aktivität im Partnerland zu erleichtern. Neben einem umfassenden Veranstaltungsprogramm werden auch Fortbildungsmöglichkeiten zur Unterstützung der Künstler geschaffen sowie ein breiteres Informations- und Finanzierungsangebot bereitgestellt.</t>
  </si>
  <si>
    <t>C4-4</t>
  </si>
  <si>
    <t>FPP - Eurhena ACT - KPF</t>
  </si>
  <si>
    <t>Fonds Eurhena pour le soutien aux petits projets des acteurs de l’attractivité culturelle et touristique transfrontalière</t>
  </si>
  <si>
    <t>Eurhena-Kleinprojektefonds zur Unterstützung der Akteure der grenzüberschreitenden kulturellen und touristischen Attraktivität</t>
  </si>
  <si>
    <t>L’Eurodistrict Eurhena lance, avec le soutien des fonds européens Interreg Rhin Supérieur, un fonds dédié aux petits projets transfrontaliers dans les domaines de l’art, de la culture et du tourisme, sur le territoire Freiburg – Centre &amp; Sud Alsace. Destiné à des projets dont le budget varie entre 15 000 et 80 000 euros, cet appel à petits projets sera ouvert de l’automne 2025 au printemps 2029.</t>
  </si>
  <si>
    <t>Der Eurodistrikt Eurhena startet mit Unterstützung des EU-Programms Interreg Oberrhein einen Fonds zur Förderung kleiner grenzüberschreitender Projekte in den Bereichen Kunst, Kultur und Tourismus im Gebiet Freiburg – Zentrum &amp; Südelsass. Gefördert werden können Kleinprojekte mit einem Gesamtbudget von 15.000 bis 80.000 Euro. Der Projektaufruf startet im Herbst 2025.</t>
  </si>
  <si>
    <t>C4-5</t>
  </si>
  <si>
    <t>Union de Théâtre Intercommunale du Rhin supérieur</t>
  </si>
  <si>
    <t>Städte- und Gemeindebund-Theater Oberrhein</t>
  </si>
  <si>
    <t>Le projet ACTO crée un réseau culturel transfrontalier durable dans le Rhin supérieur, avec une offre artistique multilingue accessible, notamment en milieu rural. Grâce à des spectacles bilingues, une académie de théâtre et des ateliers hors des grandes villes, il rend l’art proche du quotidien et ouvre de nouvelles perspectives aux jeunes et aux artistes, des deux côtés du Rhin.</t>
  </si>
  <si>
    <t>Das Projekt ACTO verfolgt das Ziel, ein dauerhaftes grenzüberschreitendes Kulturnetzwerk im Oberrheinraum aufzubauen. Mit mehrsprachigen, mobilen Angeboten insbesondere im ländlichen Raum soll es den Zugang zu Kunst und Kultur stärken. Zweisprachige Aufführungen, eine Theaterakademie und partizipative Formate eröffnen Kindern, Jugendlichen und Kunstschaffenden neue Perspektiven beidseits des Rheins.</t>
  </si>
  <si>
    <t>C4-6</t>
  </si>
  <si>
    <t>Les Trois Angles
Die Drei Ecken</t>
  </si>
  <si>
    <t>Pour une scène artistique de la musique d'aujourd'hui dans le Rhin supérieur</t>
  </si>
  <si>
    <t>Für eine Kunstszene der aktuellen Musik am Oberrhein</t>
  </si>
  <si>
    <t>En réunissant écoles d’art, festivals et lieux de diffusion, « Les Trois Angles » entend faire émerger une scène musicale innovante à l’échelle transfrontalière du Rhin supérieur. Le projet offrira formation, résidences de création et accompagnement professionnel aux jeunes talents des trois pays, tout en diffusant des œuvres nouvelles lors de saisons artistiques partagées dans la région.</t>
  </si>
  <si>
    <t>Durch die Zusammenarbeit von Kunsthochschulen, Festivals und Veranstaltungsorten will „Die Drei Ecken“ eine innovative Musikszene im grenzüberschreitenden Oberrheinraum etablieren. Das Projekt bietet jungen Talenten aus Frankreich, Deutschland und der Schweiz Ausbildung, künstlerische Residenzen und professionelle Begleitung – sowie die Präsentation neuer Werke in gemeinsamen Konzertsaisons.</t>
  </si>
  <si>
    <t>D1-1</t>
  </si>
  <si>
    <t>IMAGing in INtellectual disability with Epilepsy for therapeutic brain STiMulation in the Upper Rhine Region</t>
  </si>
  <si>
    <t>Multimodale Bildgebung in mit mentaler Retardierung assoziierter Epilepsie zur Entwicklung therapeutischer Hirnstimulation</t>
  </si>
  <si>
    <t>Afin de contribuer au développement de la neurostimulation - une thérapie innovante pour les patients atteints d'épilepsie et de déficience intellectuelle - IMAGINE-STIM a pour but la création d'un réseau de soins transfrontalier franco-allemand. Dans la coopération de centres d’excellence spécialisés dans le traitement de l’épilepsie et dans l'imagerie avec l'Université de Strasbourg et le CNRS, le projet vise à rendre les techniques de stimulation cérebrale existantes encore plus performantes pour offrir des traitements sur mesure ainsi qu'à mettre en place un vidéo-forum afin de permettre le transfert des connaissances sur ces nouvelles avancées thérapeutiques.</t>
  </si>
  <si>
    <t>Mit dem Ziel der Weiterentwicklung der sogenannten Hirnstimulation, einer innovativen Therapieform für Epilepsiepatienten, die zugleich eine geistige Behinderung aufweisen, setzt sich IMAGINE-STIM für den Aufbau eines deutsch-französischen grenzüberschreitenden Gesundheitsnetzwerks ein. Durch die Zusammenarbeit von spezialisierten Zentren für Epilepsiebehandlung und für Bildgebung zusammen mit der Universität Straßburg und dem CNRS will das Projekt existierende Hirnstimulationstechniken weiter verbessern, um in der Folge maßgeschneidertere Behandlungen anzubieten, sowie ein Videoforum zum Wissenstransfer über diese neuen therapeutischen Ansätze einrichten.</t>
  </si>
  <si>
    <t>D1-2</t>
  </si>
  <si>
    <t>Diagnostic des nanopores avec une grande variabilité</t>
  </si>
  <si>
    <t>Nanoporen-Diagnostik mit hoher Variabilität</t>
  </si>
  <si>
    <t>Afin de rendre le diagnostic et le traitement des maladies infectieuses plus fiables, efficaces et moins coûteux, l’Université de Furtwangen et ses partenaires du Rhin supérieur collaborent au sein du projet VarioPore afin de développer une technologie innovante de détection électrique de molécules grâce à des nanopores. Le résultat du projet consistera en la construction et l'adaptation à la commercialisation d'un protoype de dispositif de diagnostic maniable et directement utilisable par le personnel médical sur le lieu de soin.</t>
  </si>
  <si>
    <t>Die Hochschule Furtwangen und ihre Partner in der grenzüberschreitenden Oberrheinregion forschen gemeinsam im Rahmen des Projekts VarioPore daran, durch eine innovative Technologie der elektischen Erkennung von Molekülen über Nanoporen die heute vorhandenen Lösungen zur Diagnose und Behandlung von Infektionskrankheiten sowohl verlässlicher und effektiver als auch kostengünstiger zu gestalten. Als Endergebnis des Projekts wird das Prototyping sowie die Vorbereitung des kommerziellen Vertriebs eines handlichen Diagnosegeräts anvisiert, welches direkt vom medizinischen Personal in der Arztpraxis eingesetzt werden kann.</t>
  </si>
  <si>
    <t>D1-3</t>
  </si>
  <si>
    <t>Authentique Sans Frontières – Authentification grâce à l'IA dans le Rhin supérieur</t>
  </si>
  <si>
    <t>Grenzenlos authentisch – Authentifizierung am Oberrhein mit AI</t>
  </si>
  <si>
    <t>Afin de pallier la complexité des différents opérateurs et plateformes d'achat de billets, le projet aura.ai propose un mécanisme d'authentification automatique innovant qui, basé sur l'intelligence artificielle, reconnaît les habitudes de mobilité et identifie le voyageur automatiquement au moment de l'achat lui permettant de se déplacer en ne faisant aucun effort supplémentaire. L'idée est d'implanter ces logiciels dans la plateforme de mobilité regiomove active dans les régions de Kalrsruhe, Ortenau et connectée à Strasbourg deux ans après le lancement du projet.</t>
  </si>
  <si>
    <t>Um den Kauf von Fahrkarten der öffentlichen Verkehrsmittel zwischen den verschiedenen Betreibern und Onlineplattformen im Gebiet des Oberrheins zu vereinfachen stellt das Projekt aura.ai eine innovative Lösung der automatisierten Nutzererkennung vor, welche durch die Verwendung von künstlicher Intelligenz das Verhallten der Fahrgäste erkennt und sie somit beim Fahrkartenkauf automatisch ohne weiteres Zutun zuverlässig identifiziert. Die Software soll innerhalb von zwei Jahren im Rahmen der Mobilitätsplattform regiomove im Raum Karlsruhe, im Ortenaukreis und mit Anbindung an Straßburg eingesetzt werden.</t>
  </si>
  <si>
    <t>D1-4</t>
  </si>
  <si>
    <t>L'avenir du scan corporel 3D en orthétique</t>
  </si>
  <si>
    <t>Die Zukunft des 3D-Körperscannings in der Orthetik</t>
  </si>
  <si>
    <t>Dans le contexte de la fabrication d'orthèses de cheville, processus qui est aujourd'hui encore chronophage et à risque d'inexactitude, le projet HelpMeWalk vise la révolution technique de la prise de mesures par un bandage intelligent équipé de capteurs magnétiques permettant d'enregistrer la forme anatomique exacte et ensuite d'imprimer une orthèse personnalisée en 3D tout en. L'objectif pour le long terme est de commercialiser ce bandage intelligent d'imagerie 3D.</t>
  </si>
  <si>
    <t>Um der Zeitaufwendigkeit und dem Risiko der Ungenauigkeit in der Herstellung von Knöchelorthesen entgegenzuwirken entwickelt das Projekt HelpMeWalk eine innovative Lösung durch eine intelligente Bandage, die mit Hilfe von Magnetsensoren exakt die erfasste anatomische Form darstellt und diese für die Rekonstruktion einer personalisierten Orthese an einen 3D-Drucker übermittelt. Ziel des Projekts ist es, diese Technik langfristig zu etablieren und zu kommerzialisieren.</t>
  </si>
  <si>
    <t>D1-5</t>
  </si>
  <si>
    <t>Développement d’un échangeur de chaleur diphasique en circuit fermé basé sur le principe du thermosiphon utilisant des fluides respectueux de l’environnement pour la récupération d’énergie thermique</t>
  </si>
  <si>
    <t>Entwicklung eines Zweiphasen-Wärmeübertragers mit geschlossenem Kreislauf, der auf dem Thermosiphon-Prinzip basiert und umweltfreundliche Flüssigkeiten zur Rückgewinnung von Wärmeenergie verwendet</t>
  </si>
  <si>
    <t>Dans un contexte de recherche urgente de sources d'énergie respectueuses de l'environnement, le projet propose de récupérer et d'utiliser la dite "chaleur fatale" produite par l'industrie ou des grands data centers et jusqu'alors souvent inexploitée afin de remplacer ainsi des mécanismes de chauffage plus polluants. A terme, cette exploitation de la "chaleur fatale" pourrait être généralisée dans tout le bassin du Rhin supérieur ce qui représenterait une avancée majeure vers des pratiques énergétiques plus durables.</t>
  </si>
  <si>
    <t>In einem Kontext der allgegenwärtigen Suche nach umweltfreundlicheren Energiequellen hat das Projekt zum Ziel, die heutzutage zumeist ungenutzte Abwärme aus der Industrie oder von großen Rechenzentren rückzugewinnen und wiederzuverwenden und somit andere, umweltschädlichere Beheizungsmechanismen zu ersetzen. Am Ende des Projekts könnte die Methode sogar in der gesamten Oberrheinregion eingesetzt werden und einen großen Schritt in Richtung einer nachhaltigeren Energiepraxis bedeuten.</t>
  </si>
  <si>
    <t>D1-6</t>
  </si>
  <si>
    <t>Matériaux protéiques hybrides naturels personnalisables pour l’ingénierie</t>
  </si>
  <si>
    <t>Natürliche, hybride Proteinmaterialien für das patienten-spezifische Tissue Engineering</t>
  </si>
  <si>
    <t>ALBUCOL cherche à pallier les inconvénients dans le domaine de la santé des matériaux de remplacement des tissus lésés en proposant l'utilisation d'une matière innovante 100% naturelle servant à fabriquer des substituts et des greffons pour traiter, par exemple, la symbrachydactylie. Afin de permettre l'amélioration de la qualité de vie de nombreux patients, quatre laboratoires du Rhin supérieur spécialisés en biomatériaux et bio-ingénierie s’associent pour développer cette technologie innovante et la faire entrer en essai clinique ce qui donnera également de nouvelles opportunités de développement pour l'économie pharmaceutique du Rhin supérieur.</t>
  </si>
  <si>
    <t>In der Suche nach besseren Lösungen zum Ersatz von verletztem Gewebe in der Medizin präsentiert ALBUCOL die Verwendung eines innovativen, zu 100% natürlichen Materials zur Herstellung von Implantaten und Transplantaten zur Behandlung, beispielsweise, der Symbrachydaktylie. Um möglichst schnell die Lebensqualität vieler Patienten verbessern zu können und der Therapieinnovation eine klinische Testphase zu eröffnen schließen sich vier auf Biomaterialien und Bioengineering spezialisierte Labore zusammen, was ebenfalls der Entwicklung der Pharma- und Medizintechnikunternehmen der Oberrheinregion zugutekommen wird.</t>
  </si>
  <si>
    <t>D1-7</t>
  </si>
  <si>
    <t>Développement d'une préparation automatisée d'échantillons pour l'analyse du métabolisme par spectrométrie de masse dans le cadre de la médecine personnalisée</t>
  </si>
  <si>
    <t>Entwicklung einer automatisierten Probenvorbereitung zur massenspektrometrischen Analyse des Stoffwechsels für die Personalisierte Medizin</t>
  </si>
  <si>
    <t>D'une nécessité de rendre les traitements médicaux plus efficaces et personnalisés est né le projet AUTOMETA dans le cadre duquel l’Université de Fribourg et ses partenaires du Rhin supérieur proposent une évolution de "l'analyse métabolomique" par le biais de la réduction de risque d'erreurs humaines grâce à une augmentation d'automatisation dans la procédure. Le projet a pour but de répandre l'utilisation de cette nouvelle technologie plus largement, par exemple dans des laboratoires de diagnostic ou des hôpitaux universitaires, et d'améliorer ainsi significativement les résultats et l'accessibilité des analyses métabolomiques.</t>
  </si>
  <si>
    <t>Das Projekt AUTOMETA erwächst aus dem heutigen Bedarf an effektiveren und personalisierteren medizinischen Behandlungsmethoden und ermöglicht es der Universität Freiburg und ihren Partnern in der Oberrheinregion, an einer Weiterentwicklung der sogenannten "Metabolomanalyse" zu forschen, welche dank mehr Automatisierung in der Vorgehensweise das Fehlerrisiko durch menschliches Versagen verringert. Ziel des Projekts ist es, die Anwendung dieser neuen Technologie weiter zu verbreiten, beispielsweise in Diagnostik-Laboren oder in Universitätskliniken, und somit die Ergebnisse der Metabolomanalyse erheblich zu verbessern und zugänglicher zu machen.</t>
  </si>
  <si>
    <t>D1-8</t>
  </si>
  <si>
    <t>Booster l’innovation à l’échelle trinationale</t>
  </si>
  <si>
    <t>Trinationale Innovation vorantreiben</t>
  </si>
  <si>
    <t>Dans un contexte de défis industriels et sociétaux croissants, les PME de la Région Métropolitaine Trinationale du Rhin Supérieur cherchent à améliorer leurs stratégies de transfert de connaissances et de technologies afin d'augmenter leur capacité d'innovation et de rester compétitives. Le projet KTUR² doit permettre de mieux mettre en réseau la science, l'économie et la politique et de renforcer la coopération transfrontalière dans la région. Pour ce faire, un programme en plusieurs étapes facilitera l'accès aux infrastructures de recherche et créera de nouveaux programmes de formation et de soutien pour les start-ups et les entreprises.</t>
  </si>
  <si>
    <t>Im Kontext wachsender industrieller und gesellschaftlicher Herausforderungen streben die KMU der Trinationalen Metropolregion Oberrhein danach, ihre Strategien zum Wissens- und Technologietransfer zu verbessern, um ihre Innovationskapazität zu erhöhen und wettbewerbsfähig zu bleiben. Durch das Projekt KTUR² sollen Wissenschaft, Wirtschaft und Politik besser vernetzt werden sowie die grenzüberschreitende Zusammenarbeit in der Region gestärkt werden. Dazu wird in einem mehrschrittigen Programm der Zugang zu Forschungsinfrastrukturen erleichtert sowie neue Fortbildungs- und Unterstützungsprogramme für Start-ups und Unternehmen geschaffen.</t>
  </si>
  <si>
    <t>D1-9</t>
  </si>
  <si>
    <t>Vallée Quantique du Rhin Supérieur</t>
  </si>
  <si>
    <t>Quantum Valley Oberrhein</t>
  </si>
  <si>
    <t>Le projet UpQuantVal vise à mieux exploiter le potentiel d'innovation unique dans le domaine de la physique et de la technologie quantiques existant dans le Rhin supérieur. Pour ce faire, un échange plus étroit et plus efficace entre les différents acteurs de la science, de l'économie et des administrations sera assuré dans le cadre d'un réseau qui se structurera et se renforcera au travers d’activités de formation communes.</t>
  </si>
  <si>
    <t>Das Projekt UpQuantVal soll helfen, das einzigartige Innovationspotential im Bereich der Quantenphysik und –technologie in den drei Ländern des Oberrheins besser auszuschöpfen. Dazu werden im Rahmen eines strukturierten Netzwerkes ein engerer und effizienterer Austausch zwischen den unterschiedlichen Akteuren aus Wissenschaft, Wirtschaft und Verwaltung in Form gefördert, durch gemeinsame Ausbildungsaktivitäten die Innovations- und Wirtschaftskraft des Oberrheins gestärkt und die gewonnenen Erkenntnisse für zukünftige Projekte veröffentlicht.</t>
  </si>
  <si>
    <t>D2-1</t>
  </si>
  <si>
    <t>Hub Robotique transfrontalier pour le transfert de technologie en faveur des PME du Rhin supérieur</t>
  </si>
  <si>
    <t>Grenzüberschreitender Robotik-Hub für den Technologietransfer für die KMU des Oberrheins</t>
  </si>
  <si>
    <t xml:space="preserve">Dans le but de rester compétitif dans un contexte de pénurie croissante de main-d'œuvre qualifiée, le projet vise à aider les entreprises à implémenter leur propre système robotique de manière judicieuse et rentable, en apportant une expertise pour accompagner les utilisateurs et les fournisseurs d'équipements.
</t>
  </si>
  <si>
    <t xml:space="preserve">Um vor dem Hintergrund eines zunehmenden Fachkräftemangels wettbewerbsfähig bleiben zu können werden Unternehmen durch die Bereitstellung von Fachwissen bei der sinnvollen und wirtschaftlichen Implementierung ihrer eigenen Robotersysteme unterstützt. </t>
  </si>
  <si>
    <t>D2-2</t>
  </si>
  <si>
    <t>Renforcer les PME du secteur alimentaire dans le Rhin supérieur en développant des filières durables pour les repas végétariens dans les cantines et commerces de détail</t>
  </si>
  <si>
    <t>Entwicklung nachhaltiger Wertschöpfungsketten für vegetarische Mahlzeiten in Kantinen und im Einzelhandel</t>
  </si>
  <si>
    <t>Le projet « Upper Rhine Sustainable Food » va, grâce à des projets-pilotes menés en transfrontalier, chercher à encourager l’approvisionnement local et durables et le développement de l’offre de repas végétariens dans les cantines des écoles secondaires ou encore les universités du Rhin supérieur. L’objectif poursuivi est de proposer aux PME alimentaires du Rhin supérieur des modèles compétitifs et résistants face aux crises actuelles et aux facteurs de risque liés à l'approvisionnement.</t>
  </si>
  <si>
    <t>Die Lebensmittel-KMUs am Oberrhein sollen durch das Projekt Upper Rhine Sustainable Food in ihrer Wettbewerbsfähigkeit unterstützt und widerstandsfähiger gegen aktuelle Krisen und versorgungstechnische Risikofaktoren gemacht werden. Dazu sollen in Pilotprojekten über die Ländergrenzen hinweg nachhaltigere Lebensmittel-Wertschöpfungsketten für vegetarische Mahlzeiten in Mittelschulen oder Universitäten gefördert und beworben werden. Die Ergebnisse sollen schließlich öffentlich zugänglich und auf andere Kontexte anwendbar gemacht werden.</t>
  </si>
  <si>
    <t>D2-3</t>
  </si>
  <si>
    <t>Jumelages des entreprises du Rhin Supérieur</t>
  </si>
  <si>
    <t>Unternehmenpartnerschaften am Oberrhein</t>
  </si>
  <si>
    <t>En mettant en réseau des start-ups et des entreprises de l'espace trinational du Rhin supérieur, le projet Business Twin entend contribuer à la construction d'une culture économique transfrontalière stable. EN pratique, des binômes de coopération seront mis en relation dans un cadre juridique spécialement adapté et seront incités, par le biais d'événements et de rencontres réguliers, à planifier conjointement des projets concrets qui correspondront aux valeurs et aux objectifs de toutes les parties prenantes et qui génèreront une valeur ajoutée pour la région transfrontalière.</t>
  </si>
  <si>
    <t xml:space="preserve">Durch das Vernetzen von Start-Ups und Unternehmen aus den drei Ländern des Oberrheingebiets soll im Projekt Business Twin eine stärkere grenzüberschreitende Zusammenarbeit und der Aufbau einer stabilen Beziehungskultur im Bereich der Wirtschaft gefördert werden. Dazu werden Kooperationspaare von Wirtschaftsakteuren in einem speziell angepassten Rechtsrahmen miteinander in Verbindung gebracht und durch regelmäßige Veranstaltungen und Treffen zur Planung gemeinsamer konkreter Projekte angeregt, die den Werten und Zielen aller Beteiligter entsprechen und einen Mehrwert für die Grenzregion hervorbringen. </t>
  </si>
  <si>
    <t>E1-1</t>
  </si>
  <si>
    <t>Projet de territoire
Raumkonzept</t>
  </si>
  <si>
    <t>Projet de territoire Rhin supérieur</t>
  </si>
  <si>
    <t>Raumkonzept Oberrhein</t>
  </si>
  <si>
    <t xml:space="preserve">Sous l’impulsion de la Conférence du Rhin supérieur, ce projet a pour but d’actualiser le cadre d’orientation « Pour un avenir commun de l’espace du Rhin supérieur » réalisé initialement en 2001 par le groupe de travail « Aménagement », afin de prendre en compte certains défis actuels, tels que le changement climatique ou le recul de la biodiversité. Dans ce cadre, une analyse détaillée des forces, faiblesses, atouts et handicaps du Rhin supérieur dans de nombreux domaines (démographie, urbanisme, habitat, infrastructures collectives, transport, développement économique, tourisme, environnement) va être mise en œuvre dans l’optique de faciliter la conception d’une politique d’aménagement commune et transfrontalière. </t>
  </si>
  <si>
    <t>Auf Anregung der Oberrheinkonferenz hin wird in diesem Projekt der Orientierungsrahmen „Eine gemeinsame Zukunft für den Oberrheinraum“, der ursprünglich 2001 von der Arbeitsgruppe „Raumordnung“ verfasst wurde, aktualisert. Darin werden auch aktuelle Herausforderungen wie der Klimawandel oder der Verlust der Artenvielfalt berücksichtigt. In diesem Zusammenhang wird eine detaillierte Analyse der Stärken, Schwächen, Vorteile und Nachteile des Oberrheins in zahlreichen Bereichen (Demografie, Stadtplanung, Wohnraum, kollektive Infrastrukturen, Verkehr, wirtschaftliche Entwicklung, Tourismus, Umwelt) durchgeführt, um die Konzeption einer gemeinsamen und grenzüberschreitenden Raumordnungspolitik zu erleichtern.</t>
  </si>
  <si>
    <t>E1-2</t>
  </si>
  <si>
    <t>Protection transfrontalière de l’atmosphère : 
Observatoire air-climat-énergie et aide à décision pour les actions dans le Rhin supérieur</t>
  </si>
  <si>
    <t>Grenzüberschreitender Schutz der Atmosphäre:
Beobachtungsstelle Luft-Klima-Energie und Entscheidungshilfe für Aktionen am Oberrhein</t>
  </si>
  <si>
    <t>Pour accompagner les décideurs du Rhin supérieur dans leur nécessaire démarche de transition concernant l’air, le climat et l’énergie, les partenaires d’Atmo-Rhena PLUS vont développer une base de données transfrontalière harmonisée proposant un état des lieux Air-Climat-Energie de notre espace transfrontalier, intégré à un outil en ligne d’aide à la décision. De même, grâce à un recueil de propositions d’actions, ces acteurs seront incités à agir de concert en transfrontalier contre le changement climatique et réduire les émissions de gaz à effet de serre sur le territoire.</t>
  </si>
  <si>
    <t>Um die politischen Entscheidungsträger am Oberrhein beim erforderlichen gesellschaftlichen Wandel in Bezug auf Luft, Klima und Energie zu begleiten, werden die Partner des Projekts Atmo-Rhena PLUS eine einheitliche grenzüberschreitende Datenbank für die Bereiche Luft-Klima-Energie zur Verfügung stellen, die Teil eines allgemeinen Instruments zur Entscheidungsfindung ist. Ebenso werden diese Akteure durch eine Reihe von Aktionsvorschlägen dazu angeregt, gemeinsam grenzüberschreitend gegen den Klimawandel vorzugehen und Treibhausgasemissionen zu reduzieren.</t>
  </si>
  <si>
    <t>E1-3</t>
  </si>
  <si>
    <t>Point de contact franco-allemand pour la justice en région frontalière</t>
  </si>
  <si>
    <t>Deutsch-französische Kontaktstelle für Justizfragen in der Grenzregion</t>
  </si>
  <si>
    <t>L’accès transfrontalier à la justice est facilité par une meilleure connaissance du système judiciaire de l’autre pays et l’accès à un professionnel du droit bilingue et spécialisé dans le domaine juridique concerné.
L’ouverture du point justice franco-allemand permettra aux particuliers de trouver gratuitement, et dans leur langue maternelle, de l’information sur les procédures et possibilités de recours ainsi qu’un accompagnement concret par des professionnels issus de différentes branches du droit, qui y assureront des permanences.</t>
  </si>
  <si>
    <t xml:space="preserve">Eine bessere Kenntnis des Rechtssystems des anderen Landes und der Zugang zu einem zweisprachigen, auf das jeweilige Rechtsgebiet spezialisierten Rechtsbeistand sollen zukünftig den grenzüberschreitenden juristischen Behördengang erleichtern. 
Dies geschieht durch die Einrichtung von Sprechstunden in einer deutsch-französischen Kontaktstelle, über die Privatpersonen kostenlos und in ihrer Muttersprache Informationen über Verfahren und Beschwerdemöglichkeiten sowie konkrete Unterstützung durch Fachleute aus verschiedenen Rechtsbereichen erhalten. </t>
  </si>
  <si>
    <t>E1-4</t>
  </si>
  <si>
    <t>Maison de services du Rhin supérieur</t>
  </si>
  <si>
    <t>Service Zentrum Oberrhein</t>
  </si>
  <si>
    <t>Afin de rendre plus accessible l'offre de services proposée et de réduire la charge de travail du personnel au sein des quatre INFOBEST du Rhin supérieur, « INFOBEST 4.0 | Maison de services du Rhin supérieur » vise la dématéralisation des procédures administratives ainsi que le recrutement de conseillers supplémentaires. Ainsi seront mis en place un nouveau service de dépôt de demandes, un site Internet commun incluant un outil de réponse automatique ainsi qu'une base de données partagée le tout en explorant et proposant des pistes pour pérenniser la structuration des INFOBEST sur le long terme.</t>
  </si>
  <si>
    <t>Im Sinne einer verbesserten Zugänglichkeit des Service-Angebots und einer verringerten Arbeitslast für die Mitarbeitenden zielt « INFOBEST 4.0 | Maison de services du Rhin supérieur » in den vier INFOBEST-Stellen des Oberrheins darauf ab, Verwaltungsabläufe verstärkt zu digitalisieren und neues beratendes Personal einzustellen. Dabei sollen ein neues System der Antragstellung eingeführt, eine gemeinsame Website inklusive eines Online-Tools zur automatischen Beantwortung häufig gestellter Fragen erstellt und eine gemeinsam genutzte Wissensdatenbank aufgebaut sowie Ansatzpunkte für den dauerhaften Fortbestand des INFOBEST-Netzwerkes herausgearbeitet werden.</t>
  </si>
  <si>
    <t>E1-5</t>
  </si>
  <si>
    <t>Résilience rhénane - Renforcement de la résilience des municipalités dans le Rhin supérieur</t>
  </si>
  <si>
    <t>Resilienz am Rhein - Stärkung der Resilienz von Gemeinden am Oberrhein</t>
  </si>
  <si>
    <t>Face à une multitude de risques liés au changement climatique, à des tensions géopolitiques ou encore à des interruptions des chaînes logistiques qui constituent aujourd'hui des défis particulièrement pour nos municipalités dans la gestion de crise, le projet Rhenus et Resilire vise à renforcer la capacité de résilience aux situations extrêmes des communes de petite et moyenne taille du Rhin supérieur. Les objectifs concrets du projet se déclinent en trois étapes commençant par une analyse, comparaison et évaluation des stratégies d'adaptation appliquées jusqu'à présent dans quatre communes pilotes du côté allemand comme du côté français, concevant ensuite de nouvelles stratégies de gestion de crise transfrontalières à moyen terme et débouchant enfin sur le renforcement de la résilience à long terme par l’échange de bonnes pratiques et la diffusion officielle des résultats.</t>
  </si>
  <si>
    <t>Angesichts der Zunahme einer Vielzahl an Krisen und Risikofaktoren im Zusammenhang etwa mit dem Klimawandel, geopolitischen Spannungen oder auch Liefer- und Versorgungsengpässen, welche eine Herausforderung besonders für unsere Kommunen darstellen, strebt das Projekt Rhenus et Resilire die Stärkung der Krisenresilienz kleiner und mittlerer Gemeinden des Oberrheingebiets in Extremsituationen an. Die Zielerreichung erfolgt in drei großen Schritten und basiert zunächst auf der Analyse, Gegenüberstellung und Auswertung der bisher angewandten Anpassungsstrategien in vier Pilotstädten auf deutscher wie auf französischer Seite, umfasst darauf aufbauend die Ausarbeitung neuer, mittelfristiger Strategien zur grenzüberschreitenden Krisenbewältigung und mündet schließlich in den langfristigen Ausbau der Widerstandsfähigkeit durch einen Austausch von Best Practices sowie die Veröffentlichung der Projektergebnisse.</t>
  </si>
  <si>
    <t>E1-6</t>
  </si>
  <si>
    <t>Portail de données statistiques du Rhin Supérieur</t>
  </si>
  <si>
    <t>Portal für statistische Informationen des Oberrheins</t>
  </si>
  <si>
    <t>La création d’une nouvelle plateforme en ligne, baptisée StatRhena, va permettre une mise à disposition homogène, sous forme numérique, de données statistiques vérifiées officiellement et comparables des régions du Rhin supérieur. Les offices statistiques des trois pays coopèreront dans le cadre de ce projet pour offrir des données qualitatives et cohérentes sur un grand nombre de thématiques.</t>
  </si>
  <si>
    <t>Mit der Online-Plattform StatRhena soll eine einheitliche Bereitstellung amtlich geprüfter und vergleichbarer statistischer Daten der Regionen des Oberrheins in digitaler Form möglich werden. Die statistischen Ämter der drei Länder arbeiten zusammen, um ein qualitatives und konsistentes Datenangebot zu einer Vielzahl an Themenbereichen zur Verfügung zu stellen. Somit kann sowohl die effektive grenzüberschreitende Zusammenarbeit am Oberrhein als auch die Identifikation der Menschen mit der Region gefördert werden.</t>
  </si>
  <si>
    <t>E1-7</t>
  </si>
  <si>
    <t>Renforcement des capacités et développement d'un réflexe pour le transfrontalier dans les administrations du Rhin supérieur</t>
  </si>
  <si>
    <t>Stärkung der Kompetenzen und Entwicklung der systematischen Berücksichtigung der Grenzlage in den Verwaltungen am Oberrhein</t>
  </si>
  <si>
    <t>GRENZCAP a pour objet de renforcer les compétences des décideurs et agents publics du Rhin supérieur pour mieux gérer les enjeux transfrontaliers du territoire. En développant une offre de formation ciblée, un cadre pour des stages croisés et des outils partagés pour intégrer le « réflexe transfrontalier », il facilite une coopération plus fluide entre administrations, pour une action publique l’action publique plus réactive, plus lisible et résolument tournée vers l’innovation.</t>
  </si>
  <si>
    <t>Durch GRENZCAP sollen die grenzüberschreitenden Kompetenzen von Entscheidungsträgern und Verwaltungsmitarbeitenden im Oberrheingebiet gestärkt werden. Durch gezielte Fortbildungen, ein strukturiertes Rahmenmodell für Verwaltungsaustausche und gemeinsam nutzbare Werkzeuge soll somit eine reaktionsfähigere, transparentere und innovationsorientierte grenzüberschreitende Zusammenarbeit entstehen.</t>
  </si>
  <si>
    <t>E2-1</t>
  </si>
  <si>
    <t>Fonds pour petits projets PAMINA</t>
  </si>
  <si>
    <t>Kleinprojektefonds des Eurodistrikts PAMINA</t>
  </si>
  <si>
    <t>Les acteurs de la société civile de l’espace PAMINA (Palatinat/MIttelerer-Oberhrein/Nord-Alsace) se verront proposer à compter de cet automne 2024 une nouvelle offre de financement pour leurs petits projets de rencontres citoyennes transfrontalière grâce aux Fonds pour petits projets Interreg/PAMINA. Abondé par une enveloppe de 600 000 € de fonds européens jusqu’en 2029, ce fonds va permettre de cofinancer à hauteur de 60 % de leurs dépenses des projets au bénéfice des citoyens de cet espace transfrontalier dont le montant total devra se situer entre 5 000 et 65 000 €. Le plus de ce fonds ? Un accès facilité aux fonds européens grâce à l’accompagnement de proximité assuré par les agents de l’Eurodistrict PAMINA, basé à Lauterbourg.</t>
  </si>
  <si>
    <t xml:space="preserve">Um im Raum PAMINA die Umsetzung von grenzüberschreitenden Kleinprojekten ohne erheblichen Verwaltungsaufwand und nah an der Zivilgesellschaft zu ermöglichen, wird durch den Eurodistrikt PAMINA ein Kleinprojektefonds im Bereich der Zusammenarbeit zwischen Bürgerinnen und Bürgern eingerichtet. Dadurch können die lokalen Akteure vor Ort über wichtige Rahmenbedingungen informiert werden und erhalten Unterstützung beim Ausfüllen der Förderanträge und der Durchführung ihrer Projekte. Die aus dem Projekt gewonnen Erkenntnisse stehen anschließend online zur Weiterverwendung zur Verfügung.  </t>
  </si>
  <si>
    <t>E2-2</t>
  </si>
  <si>
    <t>Rencontres et sport sans frontières autour des nouveaux sites sportifs du Pays des Deux Brisach</t>
  </si>
  <si>
    <t>Begegnung und Sport ohne Grenzen rund um die neuen Sportstätten im Zwei Breisacher-Land</t>
  </si>
  <si>
    <t>En aménageant des infrastructures sportives modernes et accessibles de part et d’autre du Rhin, sur le territoire de l’Eurodistrict Eurhena (Region Freiburg Centre &amp; Sud Alsace), le projet « Sport'Rhena » offrira à la population de nouvelles opportunités de loisirs et de rencontres.</t>
  </si>
  <si>
    <t>Durch die Schaffung moderner und frei zugänglicher Sportanlagen beiderseits des Rheins im Eurodistrikt Eurhena (Region Freiburg Centre &amp; Sud Alsace) wird das Projekt „Sport'Rhena" der Bevölkerung neue Freizeit- und Begegnungsmöglichkeiten bieten.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</si>
</sst>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quot;;\-#,##0.00\ &quot;€&quot;"/>
    <numFmt numFmtId="44" formatCode="_-* #,##0.00\ &quot;€&quot;_-;\-* #,##0.00\ &quot;€&quot;_-;_-* &quot;-&quot;??\ &quot;€&quot;_-;_-@_-"/>
  </numFmts>
  <fonts count="7" x14ac:knownFonts="1">
    <font>
      <sz val="11"/>
      <color theme="1"/>
      <name val="Aptos Narrow"/>
      <family val="2"/>
      <scheme val="minor"/>
    </font>
    <font>
      <sz val="11"/>
      <color theme="1"/>
      <name val="Aptos Narrow"/>
      <family val="2"/>
      <scheme val="minor"/>
    </font>
    <font>
      <sz val="11"/>
      <color theme="0"/>
      <name val="Aptos Narrow"/>
      <family val="2"/>
      <scheme val="minor"/>
    </font>
    <font>
      <b/>
      <sz val="9"/>
      <color theme="0"/>
      <name val="Open Sans"/>
    </font>
    <font>
      <sz val="11"/>
      <color theme="1"/>
      <name val="Open Sans"/>
    </font>
    <font>
      <sz val="11"/>
      <name val="Open Sans"/>
    </font>
    <font>
      <sz val="11"/>
      <color rgb="FF242424"/>
      <name val="Open Sans"/>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0" fontId="3" fillId="0" borderId="0" xfId="0" applyFont="1" applyAlignment="1">
      <alignment horizontal="center" vertical="center" wrapText="1"/>
    </xf>
    <xf numFmtId="7" fontId="3" fillId="0" borderId="0" xfId="0" applyNumberFormat="1" applyFont="1" applyAlignment="1">
      <alignment horizontal="center" vertical="center" wrapText="1"/>
    </xf>
    <xf numFmtId="0" fontId="2"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14" fontId="4" fillId="0" borderId="1" xfId="0" applyNumberFormat="1" applyFont="1" applyBorder="1" applyAlignment="1">
      <alignment vertical="center"/>
    </xf>
    <xf numFmtId="44" fontId="4" fillId="0" borderId="1" xfId="1" applyFont="1" applyBorder="1" applyAlignment="1">
      <alignment vertical="center"/>
    </xf>
    <xf numFmtId="9" fontId="4" fillId="0" borderId="1" xfId="2" applyFont="1" applyBorder="1" applyAlignment="1">
      <alignment vertical="center"/>
    </xf>
    <xf numFmtId="0" fontId="0" fillId="0" borderId="0" xfId="0" applyAlignment="1">
      <alignment vertical="center"/>
    </xf>
    <xf numFmtId="0" fontId="4" fillId="0" borderId="1" xfId="0" quotePrefix="1" applyFont="1" applyBorder="1" applyAlignment="1">
      <alignment vertical="center" wrapText="1"/>
    </xf>
    <xf numFmtId="0" fontId="5" fillId="0" borderId="1" xfId="0" quotePrefix="1"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0" xfId="0" applyFont="1" applyAlignment="1">
      <alignment vertical="center" wrapText="1"/>
    </xf>
    <xf numFmtId="0" fontId="5" fillId="0" borderId="1" xfId="0" applyFont="1" applyBorder="1" applyAlignment="1">
      <alignment vertical="center"/>
    </xf>
    <xf numFmtId="0" fontId="4" fillId="2" borderId="1" xfId="0" applyFont="1" applyFill="1" applyBorder="1" applyAlignment="1">
      <alignment horizontal="left" vertical="center" wrapText="1"/>
    </xf>
    <xf numFmtId="0" fontId="0" fillId="0" borderId="0" xfId="0" applyAlignment="1">
      <alignment vertical="top"/>
    </xf>
    <xf numFmtId="0" fontId="0" fillId="0" borderId="0" xfId="0" applyAlignment="1">
      <alignment horizontal="center" vertical="center"/>
    </xf>
    <xf numFmtId="0" fontId="0" fillId="0" borderId="0" xfId="0" applyAlignment="1">
      <alignment vertical="center" wrapText="1"/>
    </xf>
  </cellXfs>
  <cellStyles count="3">
    <cellStyle name="Monétaire" xfId="1" builtinId="4"/>
    <cellStyle name="Normal" xfId="0" builtinId="0"/>
    <cellStyle name="Pourcentage" xfId="2" builtinId="5"/>
  </cellStyles>
  <dxfs count="26">
    <dxf>
      <font>
        <strike val="0"/>
        <outline val="0"/>
        <shadow val="0"/>
        <u val="none"/>
        <vertAlign val="baseline"/>
        <name val="Open Sans"/>
        <scheme val="none"/>
      </font>
      <numFmt numFmtId="0" formatCode="Genera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Open Sans"/>
        <scheme val="none"/>
      </font>
      <numFmt numFmtId="1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34" formatCode="_-* #,##0.00\ &quot;€&quot;_-;\-* #,##0.00\ &quot;€&quot;_-;_-* &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34" formatCode="_-* #,##0.00\ &quot;€&quot;_-;\-* #,##0.00\ &quot;€&quot;_-;_-* &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34" formatCode="_-* #,##0.00\ &quot;€&quot;_-;\-* #,##0.00\ &quot;€&quot;_-;_-* &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19" formatCode="dd/mm/yyyy"/>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19" formatCode="dd/mm/yyyy"/>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19" formatCode="dd/mm/yyyy"/>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0" formatCode="Genera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Open Sans"/>
        <scheme val="none"/>
      </font>
      <numFmt numFmtId="0" formatCode="Genera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0" formatCode="Genera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0" formatCode="Genera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Open Sans"/>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name val="Open Sans"/>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name val="Open Sans"/>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name val="Open Sans"/>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1"/>
        <name val="Open Sans"/>
        <scheme val="none"/>
      </font>
      <numFmt numFmtId="0" formatCode="Genera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0" formatCode="Genera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Open Sans"/>
        <scheme val="none"/>
      </font>
      <alignment vertical="center" textRotation="0" indent="0" justifyLastLine="0" shrinkToFit="0" readingOrder="0"/>
    </dxf>
    <dxf>
      <font>
        <b/>
        <i val="0"/>
        <strike val="0"/>
        <condense val="0"/>
        <extend val="0"/>
        <outline val="0"/>
        <shadow val="0"/>
        <u val="none"/>
        <vertAlign val="baseline"/>
        <sz val="9"/>
        <color theme="0"/>
        <name val="Open Sans"/>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DRTIE\04_InterregRS\6_Int_6\2_Gestion_du_programme\3_Tableaux\Gestion_programme.xlsx" TargetMode="External"/><Relationship Id="rId1" Type="http://schemas.openxmlformats.org/officeDocument/2006/relationships/externalLinkPath" Target="/DRTIE/04_InterregRS/6_Int_6/2_Gestion_du_programme/3_Tableaux/Gestion_program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NCIPES"/>
      <sheetName val="PROJETS"/>
      <sheetName val="FC"/>
      <sheetName val="Part_AE"/>
      <sheetName val="CTRL"/>
      <sheetName val="Synth_FC"/>
      <sheetName val="Synth_AdF"/>
      <sheetName val="Maquette"/>
      <sheetName val="Synth.Projets"/>
      <sheetName val="C1N"/>
      <sheetName val="DO"/>
      <sheetName val="Inst_DO"/>
      <sheetName val="Inst_Projets"/>
      <sheetName val="Inst_PdC"/>
      <sheetName val="SiteWeb"/>
      <sheetName val="KEEP"/>
      <sheetName val="SAF_Projets"/>
      <sheetName val="SAF_AdF"/>
      <sheetName val="PréviBudg"/>
      <sheetName val="Arrêtés_NVX"/>
      <sheetName val="Arrêtés_MODIFS"/>
      <sheetName val="Annexe - DEPROGS"/>
      <sheetName val="CE_Tab1"/>
      <sheetName val="CE_Tab2"/>
      <sheetName val="Encaissements"/>
      <sheetName val="Listes"/>
      <sheetName val="Donnees"/>
      <sheetName val="PF suitemodif"/>
      <sheetName val="PF avantmodi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AD876D-8378-4A97-A232-4D1A5F5012A0}" name="Tableau11" displayName="Tableau11" ref="A1:X65" totalsRowShown="0" headerRowDxfId="25" dataDxfId="24">
  <autoFilter ref="A1:X65" xr:uid="{00000000-0009-0000-0100-00000B000000}"/>
  <tableColumns count="24">
    <tableColumn id="1" xr3:uid="{7D796E62-3577-4A09-95D8-F87F82F1147D}" name="Priorité du Programme_x000a_-_x000a_Programm-priorität" dataDxfId="23">
      <calculatedColumnFormula>VLOOKUP(Tableau11[[#This Row],[N°
projet
-
Projektnr.]],[1]!Tableau5[#Data],2,FALSE)</calculatedColumnFormula>
    </tableColumn>
    <tableColumn id="2" xr3:uid="{14AAD7FA-43FA-400C-B432-0780EA796095}" name="Objectif _x000a_spécifique_x000a_-_x000a_Spezifisches_x000a_Ziel" dataDxfId="22">
      <calculatedColumnFormula>VLOOKUP(Tableau11[[#This Row],[N°
projet
-
Projektnr.]],[1]!Tableau5[#Data],3,FALSE)</calculatedColumnFormula>
    </tableColumn>
    <tableColumn id="3" xr3:uid="{244771DF-5C43-490E-8CCA-3C5A4489E150}" name="N°_x000a_projet_x000a_-_x000a_Projektnr." dataDxfId="21"/>
    <tableColumn id="4" xr3:uid="{17B0B1C3-CC18-4129-BABD-7FB1627F3E54}" name="Acronyme_x000a_-_x000a_Akronym" dataDxfId="20">
      <calculatedColumnFormula>VLOOKUP(C2,[1]!Tableau5[[N°
Projet]:[Acronyme]],2,FALSE)</calculatedColumnFormula>
    </tableColumn>
    <tableColumn id="5" xr3:uid="{1D492144-F7DE-4CAF-A0DA-B01E963B1B3C}" name="Titre FR _x000a_-_x000a_Projekttitel FR" dataDxfId="19"/>
    <tableColumn id="6" xr3:uid="{EAD74B8E-AD05-47FA-8FF3-FE5E296D67B3}" name="Titre DE _x000a_-_x000a_Projekttitel DE" dataDxfId="18"/>
    <tableColumn id="7" xr3:uid="{BDF47B78-1BD7-4FA8-B180-7961F4841C6B}" name="Objectif du projet _x000a_et réalisations escomptées ou effectives_x000a_-_x000a_Projektziel_x000a_und erwartete oder tatsächliche Ergebnisse_x000a_FR" dataDxfId="17"/>
    <tableColumn id="8" xr3:uid="{17211A29-C9C2-4B3B-96CD-37E447A39D2F}" name="Objectif du projet_x000a_et réalisations escomptées ou effectives _x000a_-_x000a_Projektziel_x000a_und erwartete oder tatsächliche Ergebnisse _x000a_DE" dataDxfId="16"/>
    <tableColumn id="9" xr3:uid="{A3FD76D8-D495-45A7-A678-CAC0B14FC25F}" name="Porteur de projet_x000a_-_x000a_Projektträger" dataDxfId="15">
      <calculatedColumnFormula>VLOOKUP(C2,[1]!Tableau5[[N°
Projet]:[Porteur de projet]],6,FALSE)</calculatedColumnFormula>
    </tableColumn>
    <tableColumn id="10" xr3:uid="{CE4B6FEA-0D62-4594-A921-919B48115DC8}" name="Localisation _x000a_du porteur de projet_x000a_-_x000a_Sitz _x000a_des Projektträgers_x000a_(code NUTS 3)" dataDxfId="14">
      <calculatedColumnFormula>VLOOKUP(Tableau11[[#This Row],[N°
projet
-
Projektnr.]],[1]!Tableau5[[N°
Projet]:[NUTS 3 Localisation PP]],8,FALSE)</calculatedColumnFormula>
    </tableColumn>
    <tableColumn id="11" xr3:uid="{121B8E67-43C1-40C2-864F-62C71B05A5E6}" name="Localisation _x000a_du porteur de projet_x000a_-_x000a_Sitz _x000a_des Projektträgers_x000a_(NUTS 3)" dataDxfId="13">
      <calculatedColumnFormula>VLOOKUP(Tableau11[[#This Row],[Localisation 
du porteur de projet
-
Sitz 
des Projektträgers
(code NUTS 3)]],[1]!Tableau12[#Data],2,FALSE)</calculatedColumnFormula>
    </tableColumn>
    <tableColumn id="24" xr3:uid="{3CEE061F-E523-4C9A-8007-8D950F2EC4BE}" name="Localisation du projet _x000a_- si réalisation physique -_x000a_-_x000a_Projektstandort_x000a_- wenn materielle Umsetzung -_x000a_(code NUTS 3)" dataDxfId="12">
      <calculatedColumnFormula>VLOOKUP(Tableau11[[#This Row],[N°
projet
-
Projektnr.]],[1]!Tableau5[[N°
Projet]:[si infra
NUTS 3
Localisation
infra]],9,FALSE)</calculatedColumnFormula>
    </tableColumn>
    <tableColumn id="12" xr3:uid="{0463F579-A441-4F34-9F90-D20B5B7A7FB5}" name="Localisation du projet _x000a_- si réalisation physique -_x000a_-_x000a_Projektstandort_x000a_- wenn materielle Umsetzung -_x000a_(NUTS 3)" dataDxfId="11">
      <calculatedColumnFormula>IF(ISNA(VLOOKUP(Tableau11[[#This Row],[Localisation du projet 
- si réalisation physique -
-
Projektstandort
- wenn materielle Umsetzung -
(code NUTS 3)]],[1]!Tableau12[#Data],2,FALSE)),"-")</calculatedColumnFormula>
    </tableColumn>
    <tableColumn id="13" xr3:uid="{D6D9D594-E43A-49A1-9131-56F2982FFED0}" name="Date d'adoption _x000a_par le _x000a_Comité de suivi_x000a_- _x000a_Date d'adoption _x000a_par le _x000a_Comité de suivi" dataDxfId="10">
      <calculatedColumnFormula>VLOOKUP(Tableau11[[#This Row],[N°
projet
-
Projektnr.]],[1]!Tableau5[[N°
Projet]:[Date d''approbation par le CS]],13,FALSE)</calculatedColumnFormula>
    </tableColumn>
    <tableColumn id="14" xr3:uid="{306AF3FC-51A0-4914-ACCB-B1D26960A4BC}" name="Date de début_x000a_du projet_x000a_-_x000a_Projektbeginn" dataDxfId="9">
      <calculatedColumnFormula>VLOOKUP(Tableau11[[#This Row],[N°
projet
-
Projektnr.]],[1]!Tableau5[[N°
Projet]:[Fin
du
projet]],23,FALSE)</calculatedColumnFormula>
    </tableColumn>
    <tableColumn id="15" xr3:uid="{840A2FDE-C184-4BD8-95EC-FC515A207EE8}" name="Date de fin_x000a_du projet_x000a_-_x000a_Projektende" dataDxfId="8">
      <calculatedColumnFormula>VLOOKUP(Tableau11[[#This Row],[N°
projet
-
Projektnr.]],[1]!Tableau5[[N°
Projet]:[Fin
du
projet]],24,FALSE)</calculatedColumnFormula>
    </tableColumn>
    <tableColumn id="16" xr3:uid="{95746DED-EBCE-49BC-94D8-CA8489767E42}" name="Coût total_x000a_-_x000a_Gesamtbetrag" dataDxfId="7" dataCellStyle="Monétaire">
      <calculatedColumnFormula>VLOOKUP(Tableau11[[#This Row],[N°
projet
-
Projektnr.]],[1]!Tableau5[[N°
Projet]:[Domaine d''intervention]],37,FALSE)</calculatedColumnFormula>
    </tableColumn>
    <tableColumn id="17" xr3:uid="{F9B547BE-A18E-47F0-91A7-9943A88FA754}" name="Coût total éligible_x000a_-_x000a_Förderfähiger_x000a_Gesamtbetrag" dataDxfId="6" dataCellStyle="Monétaire">
      <calculatedColumnFormula>VLOOKUP(Tableau11[[#This Row],[N°
projet
-
Projektnr.]],[1]!Tableau5[[N°
Projet]:[Domaine d''intervention]],38,FALSE)</calculatedColumnFormula>
    </tableColumn>
    <tableColumn id="18" xr3:uid="{5E143628-07B0-4E71-A6FF-C1978BCD4FB2}" name="Montant du soutien UE alloué_x000a_-_x000a_Bewilligte_x000a_EU-Förderung" dataDxfId="5" dataCellStyle="Monétaire">
      <calculatedColumnFormula>VLOOKUP(Tableau11[[#This Row],[N°
projet
-
Projektnr.]],[1]!Tableau5[[N°
Projet]:[Domaine d''intervention]],40,FALSE)</calculatedColumnFormula>
    </tableColumn>
    <tableColumn id="19" xr3:uid="{457A890F-C077-4AB0-A5C5-FFA5689421E4}" name="Fonds" dataDxfId="4"/>
    <tableColumn id="20" xr3:uid="{E162C879-E4E4-483E-932D-79CAD4C134D8}" name="Taux de cofinancement_x000a_par l'UE_x000a_-_x000a_EU-Kofinanzierungs-satz" dataDxfId="3" dataCellStyle="Pourcentage">
      <calculatedColumnFormula>VLOOKUP(Tableau11[[#This Row],[N°
projet
-
Projektnr.]],[1]!Tableau5[[N°
Projet]:[Domaine d''intervention]],43,FALSE)</calculatedColumnFormula>
    </tableColumn>
    <tableColumn id="21" xr3:uid="{C12768FA-98E0-4F97-B501-FC4D5D69F916}" name="Type d'intervention FR (code)" dataDxfId="2">
      <calculatedColumnFormula>VLOOKUP(Tableau11[[#This Row],[N°
projet
-
Projektnr.]],[1]!Tableau5[[N°
Projet]:[Domaine d''intervention]],49,FALSE)</calculatedColumnFormula>
    </tableColumn>
    <tableColumn id="22" xr3:uid="{B6AFF322-79D9-4AAA-9699-CB6ACCF1E39D}" name="Type d'intervention FR_x000a_-_x000a_Maßnahmenart FR" dataDxfId="1">
      <calculatedColumnFormula>VLOOKUP(Tableau11[[#This Row],[Type d''intervention FR (code)]],[1]!Tableau9[[N°]:[DE]],2,FALSE)</calculatedColumnFormula>
    </tableColumn>
    <tableColumn id="23" xr3:uid="{6A7DD243-9B28-4050-A1E1-7AD79E627A9C}" name="Type d'intervention DE_x000a_-_x000a_Maßnahmenart DE" dataDxfId="0">
      <calculatedColumnFormula>VLOOKUP(Tableau11[[#This Row],[Type d''intervention FR (code)]],[1]!Tableau9[[N°]:[DE]],3,FALSE)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C1FBE-F5E6-4E72-8132-5178A3F3DDEC}">
  <sheetPr>
    <tabColor theme="8" tint="-0.249977111117893"/>
  </sheetPr>
  <dimension ref="A1:X70"/>
  <sheetViews>
    <sheetView tabSelected="1" topLeftCell="A18" zoomScale="70" zoomScaleNormal="70" workbookViewId="0">
      <selection activeCell="G2" sqref="G2"/>
    </sheetView>
  </sheetViews>
  <sheetFormatPr baseColWidth="10" defaultColWidth="11.44140625" defaultRowHeight="14.4" x14ac:dyDescent="0.3"/>
  <cols>
    <col min="1" max="1" width="15" style="12" bestFit="1" customWidth="1"/>
    <col min="2" max="2" width="12.6640625" style="12" customWidth="1"/>
    <col min="3" max="3" width="13.88671875" style="12" customWidth="1"/>
    <col min="4" max="4" width="40.109375" style="12" bestFit="1" customWidth="1"/>
    <col min="5" max="5" width="33.6640625" style="12" customWidth="1"/>
    <col min="6" max="6" width="35.109375" style="12" customWidth="1"/>
    <col min="7" max="7" width="79.109375" style="12" customWidth="1"/>
    <col min="8" max="8" width="85.5546875" style="12" customWidth="1"/>
    <col min="9" max="9" width="50.6640625" style="12" customWidth="1"/>
    <col min="10" max="10" width="12.44140625" style="12" customWidth="1"/>
    <col min="11" max="12" width="27.109375" style="12" customWidth="1"/>
    <col min="13" max="13" width="23.6640625" style="12" customWidth="1"/>
    <col min="14" max="14" width="18.88671875" style="12" bestFit="1" customWidth="1"/>
    <col min="15" max="16" width="13.6640625" style="12" customWidth="1"/>
    <col min="17" max="17" width="18" style="12" bestFit="1" customWidth="1"/>
    <col min="18" max="18" width="17.88671875" style="12" customWidth="1"/>
    <col min="19" max="19" width="17.5546875" style="12" customWidth="1"/>
    <col min="20" max="20" width="11.44140625" style="12"/>
    <col min="21" max="21" width="15.33203125" style="12" customWidth="1"/>
    <col min="22" max="22" width="13.5546875" style="21" customWidth="1"/>
    <col min="23" max="24" width="87.33203125" style="22" customWidth="1"/>
    <col min="25" max="16384" width="11.44140625" style="12"/>
  </cols>
  <sheetData>
    <row r="1" spans="1:24" s="3" customFormat="1" ht="135"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2" t="s">
        <v>16</v>
      </c>
      <c r="R1" s="1" t="s">
        <v>17</v>
      </c>
      <c r="S1" s="1" t="s">
        <v>18</v>
      </c>
      <c r="T1" s="1" t="s">
        <v>19</v>
      </c>
      <c r="U1" s="1" t="s">
        <v>20</v>
      </c>
      <c r="V1" s="1" t="s">
        <v>21</v>
      </c>
      <c r="W1" s="1" t="s">
        <v>22</v>
      </c>
      <c r="X1" s="1" t="s">
        <v>23</v>
      </c>
    </row>
    <row r="2" spans="1:24" ht="156" customHeight="1" x14ac:dyDescent="0.3">
      <c r="A2" s="4" t="str">
        <f>VLOOKUP(Tableau11[[#This Row],[N°
projet
-
Projektnr.]],[1]!Tableau5[#Data],2,FALSE)</f>
        <v>A</v>
      </c>
      <c r="B2" s="4" t="str">
        <f>VLOOKUP(Tableau11[[#This Row],[N°
projet
-
Projektnr.]],[1]!Tableau5[#Data],3,FALSE)</f>
        <v>OSA1</v>
      </c>
      <c r="C2" s="4" t="s">
        <v>24</v>
      </c>
      <c r="D2" s="5" t="str">
        <f>VLOOKUP(C2,[1]!Tableau5[[N°
Projet]:[Acronyme]],2,FALSE)</f>
        <v>KliWiReSSe</v>
      </c>
      <c r="E2" s="6" t="s">
        <v>25</v>
      </c>
      <c r="F2" s="7" t="s">
        <v>26</v>
      </c>
      <c r="G2" s="8" t="s">
        <v>27</v>
      </c>
      <c r="H2" s="8" t="s">
        <v>28</v>
      </c>
      <c r="I2" s="7" t="str">
        <f>VLOOKUP(C2,[1]!Tableau5[[N°
Projet]:[Porteur de projet]],6,FALSE)</f>
        <v>Karlsruher Institut für Technologie (KIT)</v>
      </c>
      <c r="J2" s="5" t="str">
        <f>VLOOKUP(Tableau11[[#This Row],[N°
projet
-
Projektnr.]],[1]!Tableau5[[N°
Projet]:[NUTS 3 Localisation PP]],8,FALSE)</f>
        <v>DE122</v>
      </c>
      <c r="K2" s="5" t="str">
        <f>VLOOKUP(Tableau11[[#This Row],[Localisation 
du porteur de projet
-
Sitz 
des Projektträgers
(code NUTS 3)]],[1]!Tableau12[#Data],2,FALSE)</f>
        <v>Karlsruhe, Stadtkreis</v>
      </c>
      <c r="L2" s="5" t="str">
        <f>VLOOKUP(Tableau11[[#This Row],[N°
projet
-
Projektnr.]],[1]!Tableau5[[N°
Projet]:[si infra
NUTS 3
Localisation
infra]],9,FALSE)</f>
        <v>-</v>
      </c>
      <c r="M2" s="5" t="str">
        <f>IF(ISNA(VLOOKUP(Tableau11[[#This Row],[Localisation du projet 
- si réalisation physique -
-
Projektstandort
- wenn materielle Umsetzung -
(code NUTS 3)]],[1]!Tableau12[#Data],2,FALSE)),"-")</f>
        <v>-</v>
      </c>
      <c r="N2" s="9">
        <f>VLOOKUP(Tableau11[[#This Row],[N°
projet
-
Projektnr.]],[1]!Tableau5[[N°
Projet]:[Date d''approbation par le CS]],13,FALSE)</f>
        <v>44833</v>
      </c>
      <c r="O2" s="9">
        <f>VLOOKUP(Tableau11[[#This Row],[N°
projet
-
Projektnr.]],[1]!Tableau5[[N°
Projet]:[Fin
du
projet]],23,FALSE)</f>
        <v>44835</v>
      </c>
      <c r="P2" s="9">
        <f>VLOOKUP(Tableau11[[#This Row],[N°
projet
-
Projektnr.]],[1]!Tableau5[[N°
Projet]:[Fin
du
projet]],24,FALSE)</f>
        <v>45930</v>
      </c>
      <c r="Q2" s="10">
        <f>VLOOKUP(Tableau11[[#This Row],[N°
projet
-
Projektnr.]],[1]!Tableau5[[N°
Projet]:[Domaine d''intervention]],37,FALSE)</f>
        <v>2907001.9899999998</v>
      </c>
      <c r="R2" s="10">
        <f>VLOOKUP(Tableau11[[#This Row],[N°
projet
-
Projektnr.]],[1]!Tableau5[[N°
Projet]:[Domaine d''intervention]],38,FALSE)</f>
        <v>2670251.9899999998</v>
      </c>
      <c r="S2" s="10">
        <f>VLOOKUP(Tableau11[[#This Row],[N°
projet
-
Projektnr.]],[1]!Tableau5[[N°
Projet]:[Domaine d''intervention]],40,FALSE)</f>
        <v>1602151.19</v>
      </c>
      <c r="T2" s="5" t="s">
        <v>29</v>
      </c>
      <c r="U2" s="11">
        <f>VLOOKUP(Tableau11[[#This Row],[N°
projet
-
Projektnr.]],[1]!Tableau5[[N°
Projet]:[Domaine d''intervention]],43,FALSE)</f>
        <v>0.59999999850201402</v>
      </c>
      <c r="V2" s="4">
        <f>VLOOKUP(Tableau11[[#This Row],[N°
projet
-
Projektnr.]],[1]!Tableau5[[N°
Projet]:[Domaine d''intervention]],49,FALSE)</f>
        <v>29</v>
      </c>
      <c r="W2" s="7" t="str">
        <f>VLOOKUP(Tableau11[[#This Row],[Type d''intervention FR (code)]],[1]!Tableau9[[N°]:[DE]],2,FALSE)</f>
        <v>Processus de recherche et d'innovation, transfert de technologies et coopération entre entreprises, centres de recherche et universités, mettant l'accent sur l'économie à faible intensité de carbone, la résilience et l'adaptation au changement climatique</v>
      </c>
      <c r="X2" s="7" t="str">
        <f>VLOOKUP(Tableau11[[#This Row],[Type d''intervention FR (code)]],[1]!Tableau9[[N°]:[DE]],3,FALSE)</f>
        <v>Forschungs- und Innovationsprozesse, Technologietransfer und Zusammenarbeit zwischen Unternehmen, Forschungszentren und Hochschulen mit dem Schwerpunkt auf CO2-armer Wirtschaft, Resilienz und Anpassung an den Klimawandel</v>
      </c>
    </row>
    <row r="3" spans="1:24" ht="121.8" x14ac:dyDescent="0.3">
      <c r="A3" s="4" t="str">
        <f>VLOOKUP(Tableau11[[#This Row],[N°
projet
-
Projektnr.]],[1]!Tableau5[#Data],2,FALSE)</f>
        <v>A</v>
      </c>
      <c r="B3" s="4" t="str">
        <f>VLOOKUP(Tableau11[[#This Row],[N°
projet
-
Projektnr.]],[1]!Tableau5[#Data],3,FALSE)</f>
        <v>OSA1</v>
      </c>
      <c r="C3" s="4" t="s">
        <v>30</v>
      </c>
      <c r="D3" s="5" t="str">
        <f>VLOOKUP(C3,[1]!Tableau5[[N°
Projet]:[Acronyme]],2,FALSE)</f>
        <v>KLIMACrops</v>
      </c>
      <c r="E3" s="6" t="s">
        <v>31</v>
      </c>
      <c r="F3" s="7" t="s">
        <v>32</v>
      </c>
      <c r="G3" s="8" t="s">
        <v>33</v>
      </c>
      <c r="H3" s="8" t="s">
        <v>34</v>
      </c>
      <c r="I3" s="7" t="str">
        <f>VLOOKUP(C3,[1]!Tableau5[[N°
Projet]:[Porteur de projet]],6,FALSE)</f>
        <v>Chambre Régionale D'Agriculture Grand Est</v>
      </c>
      <c r="J3" s="5" t="str">
        <f>VLOOKUP(Tableau11[[#This Row],[N°
projet
-
Projektnr.]],[1]!Tableau5[[N°
Projet]:[NUTS 3 Localisation PP]],8,FALSE)</f>
        <v>FRF23</v>
      </c>
      <c r="K3" s="5" t="str">
        <f>VLOOKUP(Tableau11[[#This Row],[Localisation 
du porteur de projet
-
Sitz 
des Projektträgers
(code NUTS 3)]],[1]!Tableau12[#Data],2,FALSE)</f>
        <v>Marne</v>
      </c>
      <c r="L3" s="5" t="str">
        <f>VLOOKUP(Tableau11[[#This Row],[N°
projet
-
Projektnr.]],[1]!Tableau5[[N°
Projet]:[si infra
NUTS 3
Localisation
infra]],9,FALSE)</f>
        <v>-</v>
      </c>
      <c r="M3" s="5" t="str">
        <f>IF(ISNA(VLOOKUP(Tableau11[[#This Row],[Localisation du projet 
- si réalisation physique -
-
Projektstandort
- wenn materielle Umsetzung -
(code NUTS 3)]],[1]!Tableau12[#Data],2,FALSE)),"-")</f>
        <v>-</v>
      </c>
      <c r="N3" s="9">
        <f>VLOOKUP(Tableau11[[#This Row],[N°
projet
-
Projektnr.]],[1]!Tableau5[[N°
Projet]:[Date d''approbation par le CS]],13,FALSE)</f>
        <v>44833</v>
      </c>
      <c r="O3" s="9">
        <f>VLOOKUP(Tableau11[[#This Row],[N°
projet
-
Projektnr.]],[1]!Tableau5[[N°
Projet]:[Fin
du
projet]],23,FALSE)</f>
        <v>44835</v>
      </c>
      <c r="P3" s="9">
        <f>VLOOKUP(Tableau11[[#This Row],[N°
projet
-
Projektnr.]],[1]!Tableau5[[N°
Projet]:[Fin
du
projet]],24,FALSE)</f>
        <v>46142</v>
      </c>
      <c r="Q3" s="10">
        <f>VLOOKUP(Tableau11[[#This Row],[N°
projet
-
Projektnr.]],[1]!Tableau5[[N°
Projet]:[Domaine d''intervention]],37,FALSE)</f>
        <v>3691828.3000000003</v>
      </c>
      <c r="R3" s="10">
        <f>VLOOKUP(Tableau11[[#This Row],[N°
projet
-
Projektnr.]],[1]!Tableau5[[N°
Projet]:[Domaine d''intervention]],38,FALSE)</f>
        <v>3024145.0300000003</v>
      </c>
      <c r="S3" s="10">
        <f>VLOOKUP(Tableau11[[#This Row],[N°
projet
-
Projektnr.]],[1]!Tableau5[[N°
Projet]:[Domaine d''intervention]],40,FALSE)</f>
        <v>1814487.02</v>
      </c>
      <c r="T3" s="5" t="s">
        <v>29</v>
      </c>
      <c r="U3" s="11">
        <f>VLOOKUP(Tableau11[[#This Row],[N°
projet
-
Projektnr.]],[1]!Tableau5[[N°
Projet]:[Domaine d''intervention]],43,FALSE)</f>
        <v>0.60000000066134385</v>
      </c>
      <c r="V3" s="4">
        <f>VLOOKUP(Tableau11[[#This Row],[N°
projet
-
Projektnr.]],[1]!Tableau5[[N°
Projet]:[Domaine d''intervention]],49,FALSE)</f>
        <v>29</v>
      </c>
      <c r="W3" s="7" t="str">
        <f>VLOOKUP(Tableau11[[#This Row],[Type d''intervention FR (code)]],[1]!Tableau9[[N°]:[DE]],2,FALSE)</f>
        <v>Processus de recherche et d'innovation, transfert de technologies et coopération entre entreprises, centres de recherche et universités, mettant l'accent sur l'économie à faible intensité de carbone, la résilience et l'adaptation au changement climatique</v>
      </c>
      <c r="X3" s="7" t="str">
        <f>VLOOKUP(Tableau11[[#This Row],[Type d''intervention FR (code)]],[1]!Tableau9[[N°]:[DE]],3,FALSE)</f>
        <v>Forschungs- und Innovationsprozesse, Technologietransfer und Zusammenarbeit zwischen Unternehmen, Forschungszentren und Hochschulen mit dem Schwerpunkt auf CO2-armer Wirtschaft, Resilienz und Anpassung an den Klimawandel</v>
      </c>
    </row>
    <row r="4" spans="1:24" ht="121.8" x14ac:dyDescent="0.3">
      <c r="A4" s="4" t="str">
        <f>VLOOKUP(Tableau11[[#This Row],[N°
projet
-
Projektnr.]],[1]!Tableau5[#Data],2,FALSE)</f>
        <v>A</v>
      </c>
      <c r="B4" s="4" t="str">
        <f>VLOOKUP(Tableau11[[#This Row],[N°
projet
-
Projektnr.]],[1]!Tableau5[#Data],3,FALSE)</f>
        <v>OSA1</v>
      </c>
      <c r="C4" s="4" t="s">
        <v>35</v>
      </c>
      <c r="D4" s="5" t="str">
        <f>VLOOKUP(C4,[1]!Tableau5[[N°
Projet]:[Acronyme]],2,FALSE)</f>
        <v>CO2Inno </v>
      </c>
      <c r="E4" s="6" t="s">
        <v>36</v>
      </c>
      <c r="F4" s="7" t="s">
        <v>37</v>
      </c>
      <c r="G4" s="8" t="s">
        <v>38</v>
      </c>
      <c r="H4" s="8" t="s">
        <v>39</v>
      </c>
      <c r="I4" s="7" t="str">
        <f>VLOOKUP(C4,[1]!Tableau5[[N°
Projet]:[Porteur de projet]],6,FALSE)</f>
        <v>Universität Freiburg</v>
      </c>
      <c r="J4" s="5" t="str">
        <f>VLOOKUP(Tableau11[[#This Row],[N°
projet
-
Projektnr.]],[1]!Tableau5[[N°
Projet]:[NUTS 3 Localisation PP]],8,FALSE)</f>
        <v>DE131</v>
      </c>
      <c r="K4" s="5" t="str">
        <f>VLOOKUP(Tableau11[[#This Row],[Localisation 
du porteur de projet
-
Sitz 
des Projektträgers
(code NUTS 3)]],[1]!Tableau12[#Data],2,FALSE)</f>
        <v>Freiburg im Breisgau, Stadtkreis</v>
      </c>
      <c r="L4" s="5" t="str">
        <f>VLOOKUP(Tableau11[[#This Row],[N°
projet
-
Projektnr.]],[1]!Tableau5[[N°
Projet]:[si infra
NUTS 3
Localisation
infra]],9,FALSE)</f>
        <v>-</v>
      </c>
      <c r="M4" s="5" t="str">
        <f>IF(ISNA(VLOOKUP(Tableau11[[#This Row],[Localisation du projet 
- si réalisation physique -
-
Projektstandort
- wenn materielle Umsetzung -
(code NUTS 3)]],[1]!Tableau12[#Data],2,FALSE)),"-")</f>
        <v>-</v>
      </c>
      <c r="N4" s="9">
        <f>VLOOKUP(Tableau11[[#This Row],[N°
projet
-
Projektnr.]],[1]!Tableau5[[N°
Projet]:[Date d''approbation par le CS]],13,FALSE)</f>
        <v>44833</v>
      </c>
      <c r="O4" s="9">
        <f>VLOOKUP(Tableau11[[#This Row],[N°
projet
-
Projektnr.]],[1]!Tableau5[[N°
Projet]:[Fin
du
projet]],23,FALSE)</f>
        <v>44835</v>
      </c>
      <c r="P4" s="9">
        <f>VLOOKUP(Tableau11[[#This Row],[N°
projet
-
Projektnr.]],[1]!Tableau5[[N°
Projet]:[Fin
du
projet]],24,FALSE)</f>
        <v>45930</v>
      </c>
      <c r="Q4" s="10">
        <f>VLOOKUP(Tableau11[[#This Row],[N°
projet
-
Projektnr.]],[1]!Tableau5[[N°
Projet]:[Domaine d''intervention]],37,FALSE)</f>
        <v>4260870.46</v>
      </c>
      <c r="R4" s="10">
        <f>VLOOKUP(Tableau11[[#This Row],[N°
projet
-
Projektnr.]],[1]!Tableau5[[N°
Projet]:[Domaine d''intervention]],38,FALSE)</f>
        <v>4260870.46</v>
      </c>
      <c r="S4" s="10">
        <f>VLOOKUP(Tableau11[[#This Row],[N°
projet
-
Projektnr.]],[1]!Tableau5[[N°
Projet]:[Domaine d''intervention]],40,FALSE)</f>
        <v>2556522.27</v>
      </c>
      <c r="T4" s="5" t="s">
        <v>29</v>
      </c>
      <c r="U4" s="11">
        <f>VLOOKUP(Tableau11[[#This Row],[N°
projet
-
Projektnr.]],[1]!Tableau5[[N°
Projet]:[Domaine d''intervention]],43,FALSE)</f>
        <v>0.59999999859183706</v>
      </c>
      <c r="V4" s="4">
        <f>VLOOKUP(Tableau11[[#This Row],[N°
projet
-
Projektnr.]],[1]!Tableau5[[N°
Projet]:[Domaine d''intervention]],49,FALSE)</f>
        <v>12</v>
      </c>
      <c r="W4" s="7" t="str">
        <f>VLOOKUP(Tableau11[[#This Row],[Type d''intervention FR (code)]],[1]!Tableau9[[N°]:[DE]],2,FALSE)</f>
        <v>Activités de recherche et d'innovation dans les centres de recherche, l'enseignement supérieur et les centres de compétence publics, y compris la mise en réseau (recherche industrielle, développement expérimental, études de faisabilité)</v>
      </c>
      <c r="X4" s="7" t="str">
        <f>VLOOKUP(Tableau11[[#This Row],[Type d''intervention FR (code)]],[1]!Tableau9[[N°]:[DE]],3,FALSE)</f>
        <v>Forschungs- und Innovationstätigkeiten, darunter auch Vernetzung, in öffentlichen Forschungszentren, Hochschuleinrichtungen und Kompetenzzentren (industrielle Forschung, experimentelle Entwicklung, Durchführbarkeitsstudien)</v>
      </c>
    </row>
    <row r="5" spans="1:24" ht="139.19999999999999" x14ac:dyDescent="0.3">
      <c r="A5" s="4" t="str">
        <f>VLOOKUP(Tableau11[[#This Row],[N°
projet
-
Projektnr.]],[1]!Tableau5[#Data],2,FALSE)</f>
        <v>A</v>
      </c>
      <c r="B5" s="4" t="str">
        <f>VLOOKUP(Tableau11[[#This Row],[N°
projet
-
Projektnr.]],[1]!Tableau5[#Data],3,FALSE)</f>
        <v>OSA1</v>
      </c>
      <c r="C5" s="4" t="s">
        <v>40</v>
      </c>
      <c r="D5" s="5" t="str">
        <f>VLOOKUP(C5,[1]!Tableau5[[N°
Projet]:[Acronyme]],2,FALSE)</f>
        <v>Clim'Ability Care</v>
      </c>
      <c r="E5" s="7" t="s">
        <v>41</v>
      </c>
      <c r="F5" s="13" t="s">
        <v>42</v>
      </c>
      <c r="G5" s="14" t="s">
        <v>43</v>
      </c>
      <c r="H5" s="8" t="s">
        <v>44</v>
      </c>
      <c r="I5" s="7" t="str">
        <f>VLOOKUP(C5,[1]!Tableau5[[N°
Projet]:[Porteur de projet]],6,FALSE)</f>
        <v>INSA Strasbourg</v>
      </c>
      <c r="J5" s="5" t="str">
        <f>VLOOKUP(Tableau11[[#This Row],[N°
projet
-
Projektnr.]],[1]!Tableau5[[N°
Projet]:[NUTS 3 Localisation PP]],8,FALSE)</f>
        <v>FRF11</v>
      </c>
      <c r="K5" s="5" t="str">
        <f>VLOOKUP(Tableau11[[#This Row],[Localisation 
du porteur de projet
-
Sitz 
des Projektträgers
(code NUTS 3)]],[1]!Tableau12[#Data],2,FALSE)</f>
        <v>Bas-Rhin</v>
      </c>
      <c r="L5" s="5" t="str">
        <f>VLOOKUP(Tableau11[[#This Row],[N°
projet
-
Projektnr.]],[1]!Tableau5[[N°
Projet]:[si infra
NUTS 3
Localisation
infra]],9,FALSE)</f>
        <v>-</v>
      </c>
      <c r="M5" s="5" t="str">
        <f>IF(ISNA(VLOOKUP(Tableau11[[#This Row],[Localisation du projet 
- si réalisation physique -
-
Projektstandort
- wenn materielle Umsetzung -
(code NUTS 3)]],[1]!Tableau12[#Data],2,FALSE)),"-")</f>
        <v>-</v>
      </c>
      <c r="N5" s="9">
        <f>VLOOKUP(Tableau11[[#This Row],[N°
projet
-
Projektnr.]],[1]!Tableau5[[N°
Projet]:[Date d''approbation par le CS]],13,FALSE)</f>
        <v>44994</v>
      </c>
      <c r="O5" s="9">
        <f>VLOOKUP(Tableau11[[#This Row],[N°
projet
-
Projektnr.]],[1]!Tableau5[[N°
Projet]:[Fin
du
projet]],23,FALSE)</f>
        <v>45047</v>
      </c>
      <c r="P5" s="9">
        <f>VLOOKUP(Tableau11[[#This Row],[N°
projet
-
Projektnr.]],[1]!Tableau5[[N°
Projet]:[Fin
du
projet]],24,FALSE)</f>
        <v>46142</v>
      </c>
      <c r="Q5" s="10">
        <f>VLOOKUP(Tableau11[[#This Row],[N°
projet
-
Projektnr.]],[1]!Tableau5[[N°
Projet]:[Domaine d''intervention]],37,FALSE)</f>
        <v>4013679.8099999996</v>
      </c>
      <c r="R5" s="10">
        <f>VLOOKUP(Tableau11[[#This Row],[N°
projet
-
Projektnr.]],[1]!Tableau5[[N°
Projet]:[Domaine d''intervention]],38,FALSE)</f>
        <v>4013679.8099999996</v>
      </c>
      <c r="S5" s="10">
        <f>VLOOKUP(Tableau11[[#This Row],[N°
projet
-
Projektnr.]],[1]!Tableau5[[N°
Projet]:[Domaine d''intervention]],40,FALSE)</f>
        <v>2408207.86</v>
      </c>
      <c r="T5" s="5" t="s">
        <v>29</v>
      </c>
      <c r="U5" s="11">
        <f>VLOOKUP(Tableau11[[#This Row],[N°
projet
-
Projektnr.]],[1]!Tableau5[[N°
Projet]:[Domaine d''intervention]],43,FALSE)</f>
        <v>0.59999999352215394</v>
      </c>
      <c r="V5" s="4">
        <f>VLOOKUP(Tableau11[[#This Row],[N°
projet
-
Projektnr.]],[1]!Tableau5[[N°
Projet]:[Domaine d''intervention]],49,FALSE)</f>
        <v>12</v>
      </c>
      <c r="W5" s="7" t="str">
        <f>VLOOKUP(Tableau11[[#This Row],[Type d''intervention FR (code)]],[1]!Tableau9[[N°]:[DE]],2,FALSE)</f>
        <v>Activités de recherche et d'innovation dans les centres de recherche, l'enseignement supérieur et les centres de compétence publics, y compris la mise en réseau (recherche industrielle, développement expérimental, études de faisabilité)</v>
      </c>
      <c r="X5" s="7" t="str">
        <f>VLOOKUP(Tableau11[[#This Row],[Type d''intervention FR (code)]],[1]!Tableau9[[N°]:[DE]],3,FALSE)</f>
        <v>Forschungs- und Innovationstätigkeiten, darunter auch Vernetzung, in öffentlichen Forschungszentren, Hochschuleinrichtungen und Kompetenzzentren (industrielle Forschung, experimentelle Entwicklung, Durchführbarkeitsstudien)</v>
      </c>
    </row>
    <row r="6" spans="1:24" ht="104.4" x14ac:dyDescent="0.3">
      <c r="A6" s="4" t="str">
        <f>VLOOKUP(Tableau11[[#This Row],[N°
projet
-
Projektnr.]],[1]!Tableau5[#Data],2,FALSE)</f>
        <v>A</v>
      </c>
      <c r="B6" s="4" t="str">
        <f>VLOOKUP(Tableau11[[#This Row],[N°
projet
-
Projektnr.]],[1]!Tableau5[#Data],3,FALSE)</f>
        <v>OSA1</v>
      </c>
      <c r="C6" s="4" t="s">
        <v>45</v>
      </c>
      <c r="D6" s="5" t="str">
        <f>VLOOKUP(C6,[1]!Tableau5[[N°
Projet]:[Acronyme]],2,FALSE)</f>
        <v>WiVitis</v>
      </c>
      <c r="E6" s="7" t="s">
        <v>46</v>
      </c>
      <c r="F6" s="7" t="s">
        <v>47</v>
      </c>
      <c r="G6" s="8" t="s">
        <v>48</v>
      </c>
      <c r="H6" s="8" t="s">
        <v>49</v>
      </c>
      <c r="I6" s="7" t="str">
        <f>VLOOKUP(C6,[1]!Tableau5[[N°
Projet]:[Porteur de projet]],6,FALSE)</f>
        <v>Julius-Kuhn-Institut</v>
      </c>
      <c r="J6" s="5" t="str">
        <f>VLOOKUP(Tableau11[[#This Row],[N°
projet
-
Projektnr.]],[1]!Tableau5[[N°
Projet]:[NUTS 3 Localisation PP]],8,FALSE)</f>
        <v>DEB3H</v>
      </c>
      <c r="K6" s="5" t="str">
        <f>VLOOKUP(Tableau11[[#This Row],[Localisation 
du porteur de projet
-
Sitz 
des Projektträgers
(code NUTS 3)]],[1]!Tableau12[#Data],2,FALSE)</f>
        <v>Südliche Weinstraße</v>
      </c>
      <c r="L6" s="5" t="str">
        <f>VLOOKUP(Tableau11[[#This Row],[N°
projet
-
Projektnr.]],[1]!Tableau5[[N°
Projet]:[si infra
NUTS 3
Localisation
infra]],9,FALSE)</f>
        <v>-</v>
      </c>
      <c r="M6" s="5" t="str">
        <f>IF(ISNA(VLOOKUP(Tableau11[[#This Row],[Localisation du projet 
- si réalisation physique -
-
Projektstandort
- wenn materielle Umsetzung -
(code NUTS 3)]],[1]!Tableau12[#Data],2,FALSE)),"-")</f>
        <v>-</v>
      </c>
      <c r="N6" s="9">
        <f>VLOOKUP(Tableau11[[#This Row],[N°
projet
-
Projektnr.]],[1]!Tableau5[[N°
Projet]:[Date d''approbation par le CS]],13,FALSE)</f>
        <v>45068</v>
      </c>
      <c r="O6" s="9">
        <f>VLOOKUP(Tableau11[[#This Row],[N°
projet
-
Projektnr.]],[1]!Tableau5[[N°
Projet]:[Fin
du
projet]],23,FALSE)</f>
        <v>45047</v>
      </c>
      <c r="P6" s="9">
        <f>VLOOKUP(Tableau11[[#This Row],[N°
projet
-
Projektnr.]],[1]!Tableau5[[N°
Projet]:[Fin
du
projet]],24,FALSE)</f>
        <v>46142</v>
      </c>
      <c r="Q6" s="10">
        <f>VLOOKUP(Tableau11[[#This Row],[N°
projet
-
Projektnr.]],[1]!Tableau5[[N°
Projet]:[Domaine d''intervention]],37,FALSE)</f>
        <v>2108710.4</v>
      </c>
      <c r="R6" s="10">
        <f>VLOOKUP(Tableau11[[#This Row],[N°
projet
-
Projektnr.]],[1]!Tableau5[[N°
Projet]:[Domaine d''intervention]],38,FALSE)</f>
        <v>1960922.35</v>
      </c>
      <c r="S6" s="10">
        <f>VLOOKUP(Tableau11[[#This Row],[N°
projet
-
Projektnr.]],[1]!Tableau5[[N°
Projet]:[Domaine d''intervention]],40,FALSE)</f>
        <v>1176553.42</v>
      </c>
      <c r="T6" s="5" t="s">
        <v>29</v>
      </c>
      <c r="U6" s="11">
        <f>VLOOKUP(Tableau11[[#This Row],[N°
projet
-
Projektnr.]],[1]!Tableau5[[N°
Projet]:[Domaine d''intervention]],43,FALSE)</f>
        <v>0.60000000509964091</v>
      </c>
      <c r="V6" s="4">
        <f>VLOOKUP(Tableau11[[#This Row],[N°
projet
-
Projektnr.]],[1]!Tableau5[[N°
Projet]:[Domaine d''intervention]],49,FALSE)</f>
        <v>29</v>
      </c>
      <c r="W6" s="7" t="str">
        <f>VLOOKUP(Tableau11[[#This Row],[Type d''intervention FR (code)]],[1]!Tableau9[[N°]:[DE]],2,FALSE)</f>
        <v>Processus de recherche et d'innovation, transfert de technologies et coopération entre entreprises, centres de recherche et universités, mettant l'accent sur l'économie à faible intensité de carbone, la résilience et l'adaptation au changement climatique</v>
      </c>
      <c r="X6" s="7" t="str">
        <f>VLOOKUP(Tableau11[[#This Row],[Type d''intervention FR (code)]],[1]!Tableau9[[N°]:[DE]],3,FALSE)</f>
        <v>Forschungs- und Innovationsprozesse, Technologietransfer und Zusammenarbeit zwischen Unternehmen, Forschungszentren und Hochschulen mit dem Schwerpunkt auf CO2-armer Wirtschaft, Resilienz und Anpassung an den Klimawandel</v>
      </c>
    </row>
    <row r="7" spans="1:24" ht="104.4" x14ac:dyDescent="0.3">
      <c r="A7" s="4" t="str">
        <f>VLOOKUP(Tableau11[[#This Row],[N°
projet
-
Projektnr.]],[1]!Tableau5[#Data],2,FALSE)</f>
        <v>A</v>
      </c>
      <c r="B7" s="4" t="str">
        <f>VLOOKUP(Tableau11[[#This Row],[N°
projet
-
Projektnr.]],[1]!Tableau5[#Data],3,FALSE)</f>
        <v>OSA1</v>
      </c>
      <c r="C7" s="4" t="s">
        <v>50</v>
      </c>
      <c r="D7" s="5" t="str">
        <f>VLOOKUP(C7,[1]!Tableau5[[N°
Projet]:[Acronyme]],2,FALSE)</f>
        <v>Calorie Kehl-Strasbourg</v>
      </c>
      <c r="E7" s="7" t="s">
        <v>51</v>
      </c>
      <c r="F7" s="7" t="s">
        <v>52</v>
      </c>
      <c r="G7" s="8" t="s">
        <v>53</v>
      </c>
      <c r="H7" s="8" t="s">
        <v>54</v>
      </c>
      <c r="I7" s="7" t="str">
        <f>VLOOKUP(C7,[1]!Tableau5[[N°
Projet]:[Porteur de projet]],6,FALSE)</f>
        <v>SEM Calorie Kehl-Strasbourg</v>
      </c>
      <c r="J7" s="5" t="str">
        <f>VLOOKUP(Tableau11[[#This Row],[N°
projet
-
Projektnr.]],[1]!Tableau5[[N°
Projet]:[NUTS 3 Localisation PP]],8,FALSE)</f>
        <v>FRF11</v>
      </c>
      <c r="K7" s="5" t="str">
        <f>VLOOKUP(Tableau11[[#This Row],[Localisation 
du porteur de projet
-
Sitz 
des Projektträgers
(code NUTS 3)]],[1]!Tableau12[#Data],2,FALSE)</f>
        <v>Bas-Rhin</v>
      </c>
      <c r="L7" s="5" t="str">
        <f>VLOOKUP(Tableau11[[#This Row],[N°
projet
-
Projektnr.]],[1]!Tableau5[[N°
Projet]:[si infra
NUTS 3
Localisation
infra]],9,FALSE)</f>
        <v>-</v>
      </c>
      <c r="M7" s="5" t="str">
        <f>IF(ISNA(VLOOKUP(Tableau11[[#This Row],[Localisation du projet 
- si réalisation physique -
-
Projektstandort
- wenn materielle Umsetzung -
(code NUTS 3)]],[1]!Tableau12[#Data],2,FALSE)),"-")</f>
        <v>-</v>
      </c>
      <c r="N7" s="9">
        <f>VLOOKUP(Tableau11[[#This Row],[N°
projet
-
Projektnr.]],[1]!Tableau5[[N°
Projet]:[Date d''approbation par le CS]],13,FALSE)</f>
        <v>45068</v>
      </c>
      <c r="O7" s="9">
        <f>VLOOKUP(Tableau11[[#This Row],[N°
projet
-
Projektnr.]],[1]!Tableau5[[N°
Projet]:[Fin
du
projet]],23,FALSE)</f>
        <v>44896</v>
      </c>
      <c r="P7" s="9">
        <f>VLOOKUP(Tableau11[[#This Row],[N°
projet
-
Projektnr.]],[1]!Tableau5[[N°
Projet]:[Fin
du
projet]],24,FALSE)</f>
        <v>46721</v>
      </c>
      <c r="Q7" s="10">
        <f>VLOOKUP(Tableau11[[#This Row],[N°
projet
-
Projektnr.]],[1]!Tableau5[[N°
Projet]:[Domaine d''intervention]],37,FALSE)</f>
        <v>3547499.3499999996</v>
      </c>
      <c r="R7" s="10">
        <f>VLOOKUP(Tableau11[[#This Row],[N°
projet
-
Projektnr.]],[1]!Tableau5[[N°
Projet]:[Domaine d''intervention]],38,FALSE)</f>
        <v>3547499.3499999996</v>
      </c>
      <c r="S7" s="10">
        <f>VLOOKUP(Tableau11[[#This Row],[N°
projet
-
Projektnr.]],[1]!Tableau5[[N°
Projet]:[Domaine d''intervention]],40,FALSE)</f>
        <v>2128499.61</v>
      </c>
      <c r="T7" s="5" t="s">
        <v>29</v>
      </c>
      <c r="U7" s="11">
        <f>VLOOKUP(Tableau11[[#This Row],[N°
projet
-
Projektnr.]],[1]!Tableau5[[N°
Projet]:[Domaine d''intervention]],43,FALSE)</f>
        <v>0.6</v>
      </c>
      <c r="V7" s="4">
        <f>VLOOKUP(Tableau11[[#This Row],[N°
projet
-
Projektnr.]],[1]!Tableau5[[N°
Projet]:[Domaine d''intervention]],49,FALSE)</f>
        <v>46</v>
      </c>
      <c r="W7" s="7" t="str">
        <f>VLOOKUP(Tableau11[[#This Row],[Type d''intervention FR (code)]],[1]!Tableau9[[N°]:[DE]],2,FALSE)</f>
        <v>Soutien aux entités qui fournissent des services contribuant à l'économie à faible intensité de carbone et à la résilience au changement climatique, y compris des mesures de sensibilisation</v>
      </c>
      <c r="X7" s="7" t="str">
        <f>VLOOKUP(Tableau11[[#This Row],[Type d''intervention FR (code)]],[1]!Tableau9[[N°]:[DE]],3,FALSE)</f>
        <v>Unterstützung von Einrichtungen, die Dienstleistungen erbringen, welche zu einer CO2-armen Wirtschaft und zu einer Verbesserung der Resilienz gegenüber dem Klimawandel beitragen, darunter auch Sensibilisierungsmaßnahmen</v>
      </c>
    </row>
    <row r="8" spans="1:24" ht="121.8" x14ac:dyDescent="0.3">
      <c r="A8" s="4" t="str">
        <f>VLOOKUP(Tableau11[[#This Row],[N°
projet
-
Projektnr.]],[1]!Tableau5[#Data],2,FALSE)</f>
        <v>A</v>
      </c>
      <c r="B8" s="4" t="str">
        <f>VLOOKUP(Tableau11[[#This Row],[N°
projet
-
Projektnr.]],[1]!Tableau5[#Data],3,FALSE)</f>
        <v>OSA1</v>
      </c>
      <c r="C8" s="4" t="s">
        <v>55</v>
      </c>
      <c r="D8" s="5" t="str">
        <f>VLOOKUP(C8,[1]!Tableau5[[N°
Projet]:[Acronyme]],2,FALSE)</f>
        <v>GRETA</v>
      </c>
      <c r="E8" s="7" t="s">
        <v>56</v>
      </c>
      <c r="F8" s="7" t="s">
        <v>56</v>
      </c>
      <c r="G8" s="15" t="s">
        <v>57</v>
      </c>
      <c r="H8" s="15" t="s">
        <v>58</v>
      </c>
      <c r="I8" s="7" t="str">
        <f>VLOOKUP(C8,[1]!Tableau5[[N°
Projet]:[Porteur de projet]],6,FALSE)</f>
        <v>Bureau de Recherches Géologiques et Minières (BRGM)</v>
      </c>
      <c r="J8" s="5" t="str">
        <f>VLOOKUP(Tableau11[[#This Row],[N°
projet
-
Projektnr.]],[1]!Tableau5[[N°
Projet]:[NUTS 3 Localisation PP]],8,FALSE)</f>
        <v>FRB06</v>
      </c>
      <c r="K8" s="5" t="str">
        <f>VLOOKUP(Tableau11[[#This Row],[Localisation 
du porteur de projet
-
Sitz 
des Projektträgers
(code NUTS 3)]],[1]!Tableau12[#Data],2,FALSE)</f>
        <v>Loiret</v>
      </c>
      <c r="L8" s="5" t="str">
        <f>VLOOKUP(Tableau11[[#This Row],[N°
projet
-
Projektnr.]],[1]!Tableau5[[N°
Projet]:[si infra
NUTS 3
Localisation
infra]],9,FALSE)</f>
        <v>-</v>
      </c>
      <c r="M8" s="5" t="str">
        <f>IF(ISNA(VLOOKUP(Tableau11[[#This Row],[Localisation du projet 
- si réalisation physique -
-
Projektstandort
- wenn materielle Umsetzung -
(code NUTS 3)]],[1]!Tableau12[#Data],2,FALSE)),"-")</f>
        <v>-</v>
      </c>
      <c r="N8" s="9">
        <f>VLOOKUP(Tableau11[[#This Row],[N°
projet
-
Projektnr.]],[1]!Tableau5[[N°
Projet]:[Date d''approbation par le CS]],13,FALSE)</f>
        <v>45113</v>
      </c>
      <c r="O8" s="9">
        <f>VLOOKUP(Tableau11[[#This Row],[N°
projet
-
Projektnr.]],[1]!Tableau5[[N°
Projet]:[Fin
du
projet]],23,FALSE)</f>
        <v>45170</v>
      </c>
      <c r="P8" s="9">
        <f>VLOOKUP(Tableau11[[#This Row],[N°
projet
-
Projektnr.]],[1]!Tableau5[[N°
Projet]:[Fin
du
projet]],24,FALSE)</f>
        <v>46568</v>
      </c>
      <c r="Q8" s="10">
        <f>VLOOKUP(Tableau11[[#This Row],[N°
projet
-
Projektnr.]],[1]!Tableau5[[N°
Projet]:[Domaine d''intervention]],37,FALSE)</f>
        <v>4406750</v>
      </c>
      <c r="R8" s="10">
        <f>VLOOKUP(Tableau11[[#This Row],[N°
projet
-
Projektnr.]],[1]!Tableau5[[N°
Projet]:[Domaine d''intervention]],38,FALSE)</f>
        <v>4406750</v>
      </c>
      <c r="S8" s="10">
        <f>VLOOKUP(Tableau11[[#This Row],[N°
projet
-
Projektnr.]],[1]!Tableau5[[N°
Projet]:[Domaine d''intervention]],40,FALSE)</f>
        <v>2644049</v>
      </c>
      <c r="T8" s="5" t="s">
        <v>29</v>
      </c>
      <c r="U8" s="11">
        <f>VLOOKUP(Tableau11[[#This Row],[N°
projet
-
Projektnr.]],[1]!Tableau5[[N°
Projet]:[Domaine d''intervention]],43,FALSE)</f>
        <v>0.59999977307539565</v>
      </c>
      <c r="V8" s="4">
        <f>VLOOKUP(Tableau11[[#This Row],[N°
projet
-
Projektnr.]],[1]!Tableau5[[N°
Projet]:[Domaine d''intervention]],49,FALSE)</f>
        <v>64</v>
      </c>
      <c r="W8" s="7" t="str">
        <f>VLOOKUP(Tableau11[[#This Row],[Type d''intervention FR (code)]],[1]!Tableau9[[N°]:[DE]],2,FALSE)</f>
        <v>Gestion de l'eau et conservation des ressources en eau (y compris la gestion des bassins hydrographiques, les mesures spécifiques d'adaptation au changement climatique, la réutilisation, la réduction des fuites)</v>
      </c>
      <c r="X8" s="7" t="str">
        <f>VLOOKUP(Tableau11[[#This Row],[Type d''intervention FR (code)]],[1]!Tableau9[[N°]:[DE]],3,FALSE)</f>
        <v>Wasserbewirtschaftung und Schutz von Wasserreserven (einschließlich Bewirtschaftung von Wassereinzugsgebieten, Maßnahmen zur Anpassung an den Klimawandel, Wiederverwendung und Leckageverringerung)</v>
      </c>
    </row>
    <row r="9" spans="1:24" ht="104.4" x14ac:dyDescent="0.3">
      <c r="A9" s="4" t="str">
        <f>VLOOKUP(Tableau11[[#This Row],[N°
projet
-
Projektnr.]],[1]!Tableau5[#Data],2,FALSE)</f>
        <v>A</v>
      </c>
      <c r="B9" s="4" t="str">
        <f>VLOOKUP(Tableau11[[#This Row],[N°
projet
-
Projektnr.]],[1]!Tableau5[#Data],3,FALSE)</f>
        <v>OSA1</v>
      </c>
      <c r="C9" s="4" t="s">
        <v>59</v>
      </c>
      <c r="D9" s="5" t="str">
        <f>VLOOKUP(C9,[1]!Tableau5[[N°
Projet]:[Acronyme]],2,FALSE)</f>
        <v>CRANE</v>
      </c>
      <c r="E9" s="7" t="s">
        <v>60</v>
      </c>
      <c r="F9" s="7" t="s">
        <v>60</v>
      </c>
      <c r="G9" s="15" t="s">
        <v>61</v>
      </c>
      <c r="H9" s="15" t="s">
        <v>62</v>
      </c>
      <c r="I9" s="7" t="str">
        <f>VLOOKUP(C9,[1]!Tableau5[[N°
Projet]:[Porteur de projet]],6,FALSE)</f>
        <v>Port autonome de Strasbourg</v>
      </c>
      <c r="J9" s="5" t="str">
        <f>VLOOKUP(Tableau11[[#This Row],[N°
projet
-
Projektnr.]],[1]!Tableau5[[N°
Projet]:[NUTS 3 Localisation PP]],8,FALSE)</f>
        <v>FRF11</v>
      </c>
      <c r="K9" s="5" t="str">
        <f>VLOOKUP(Tableau11[[#This Row],[Localisation 
du porteur de projet
-
Sitz 
des Projektträgers
(code NUTS 3)]],[1]!Tableau12[#Data],2,FALSE)</f>
        <v>Bas-Rhin</v>
      </c>
      <c r="L9" s="5" t="str">
        <f>VLOOKUP(Tableau11[[#This Row],[N°
projet
-
Projektnr.]],[1]!Tableau5[[N°
Projet]:[si infra
NUTS 3
Localisation
infra]],9,FALSE)</f>
        <v>-</v>
      </c>
      <c r="M9" s="5" t="str">
        <f>IF(ISNA(VLOOKUP(Tableau11[[#This Row],[Localisation du projet 
- si réalisation physique -
-
Projektstandort
- wenn materielle Umsetzung -
(code NUTS 3)]],[1]!Tableau12[#Data],2,FALSE)),"-")</f>
        <v>-</v>
      </c>
      <c r="N9" s="9">
        <f>VLOOKUP(Tableau11[[#This Row],[N°
projet
-
Projektnr.]],[1]!Tableau5[[N°
Projet]:[Date d''approbation par le CS]],13,FALSE)</f>
        <v>45113</v>
      </c>
      <c r="O9" s="9">
        <f>VLOOKUP(Tableau11[[#This Row],[N°
projet
-
Projektnr.]],[1]!Tableau5[[N°
Projet]:[Fin
du
projet]],23,FALSE)</f>
        <v>45108</v>
      </c>
      <c r="P9" s="9">
        <f>VLOOKUP(Tableau11[[#This Row],[N°
projet
-
Projektnr.]],[1]!Tableau5[[N°
Projet]:[Fin
du
projet]],24,FALSE)</f>
        <v>46203</v>
      </c>
      <c r="Q9" s="10">
        <f>VLOOKUP(Tableau11[[#This Row],[N°
projet
-
Projektnr.]],[1]!Tableau5[[N°
Projet]:[Domaine d''intervention]],37,FALSE)</f>
        <v>1443947.0899999999</v>
      </c>
      <c r="R9" s="10">
        <f>VLOOKUP(Tableau11[[#This Row],[N°
projet
-
Projektnr.]],[1]!Tableau5[[N°
Projet]:[Domaine d''intervention]],38,FALSE)</f>
        <v>1373947.0899999999</v>
      </c>
      <c r="S9" s="10">
        <f>VLOOKUP(Tableau11[[#This Row],[N°
projet
-
Projektnr.]],[1]!Tableau5[[N°
Projet]:[Domaine d''intervention]],40,FALSE)</f>
        <v>824368.26</v>
      </c>
      <c r="T9" s="5" t="s">
        <v>29</v>
      </c>
      <c r="U9" s="11">
        <f>VLOOKUP(Tableau11[[#This Row],[N°
projet
-
Projektnr.]],[1]!Tableau5[[N°
Projet]:[Domaine d''intervention]],43,FALSE)</f>
        <v>0.60000000436698042</v>
      </c>
      <c r="V9" s="4">
        <f>VLOOKUP(Tableau11[[#This Row],[N°
projet
-
Projektnr.]],[1]!Tableau5[[N°
Projet]:[Domaine d''intervention]],49,FALSE)</f>
        <v>60</v>
      </c>
      <c r="W9" s="7" t="str">
        <f>VLOOKUP(Tableau11[[#This Row],[Type d''intervention FR (code)]],[1]!Tableau9[[N°]:[DE]],2,FALSE)</f>
        <v>Mesures d'adaptation au changement climatique et prévention et gestion des risques liés au climat: autres, comme les tempêtes et les sécheresses (y compris sensibilisation, systèmes de protection civile et de gestion des catastrophes, infrastructures et approches fondées sur les écosystèmes)</v>
      </c>
      <c r="X9" s="7" t="str">
        <f>VLOOKUP(Tableau11[[#This Row],[Type d''intervention FR (code)]],[1]!Tableau9[[N°]:[DE]],3,FALSE)</f>
        <v>Maßnahmen zur Anpassung an den Klimawandel und Vorbeugung und Bewältigung klimabezogener Risiken: andere, z. B. Stürme und Dürren (wie etwa Sensibilisierungsmaßnahmen, Einrichtungen im Bereich Katastrophenschutz und -bewältigung, Infrastrukturanlagen sowie ökosystembasierte Ansätze)</v>
      </c>
    </row>
    <row r="10" spans="1:24" ht="139.19999999999999" x14ac:dyDescent="0.3">
      <c r="A10" s="4" t="str">
        <f>VLOOKUP(Tableau11[[#This Row],[N°
projet
-
Projektnr.]],[1]!Tableau5[#Data],2,FALSE)</f>
        <v>A</v>
      </c>
      <c r="B10" s="4" t="str">
        <f>VLOOKUP(Tableau11[[#This Row],[N°
projet
-
Projektnr.]],[1]!Tableau5[#Data],3,FALSE)</f>
        <v>OSA1</v>
      </c>
      <c r="C10" s="4" t="s">
        <v>63</v>
      </c>
      <c r="D10" s="5" t="str">
        <f>VLOOKUP(C10,[1]!Tableau5[[N°
Projet]:[Acronyme]],2,FALSE)</f>
        <v>ResKuh</v>
      </c>
      <c r="E10" s="7" t="s">
        <v>64</v>
      </c>
      <c r="F10" s="7" t="s">
        <v>65</v>
      </c>
      <c r="G10" s="15" t="s">
        <v>66</v>
      </c>
      <c r="H10" s="15" t="s">
        <v>67</v>
      </c>
      <c r="I10" s="7" t="str">
        <f>VLOOKUP(C10,[1]!Tableau5[[N°
Projet]:[Porteur de projet]],6,FALSE)</f>
        <v>Chambre d’Agriculture Alsace</v>
      </c>
      <c r="J10" s="5" t="str">
        <f>VLOOKUP(Tableau11[[#This Row],[N°
projet
-
Projektnr.]],[1]!Tableau5[[N°
Projet]:[NUTS 3 Localisation PP]],8,FALSE)</f>
        <v>FRF11</v>
      </c>
      <c r="K10" s="5" t="str">
        <f>VLOOKUP(Tableau11[[#This Row],[Localisation 
du porteur de projet
-
Sitz 
des Projektträgers
(code NUTS 3)]],[1]!Tableau12[#Data],2,FALSE)</f>
        <v>Bas-Rhin</v>
      </c>
      <c r="L10" s="5" t="str">
        <f>VLOOKUP(Tableau11[[#This Row],[N°
projet
-
Projektnr.]],[1]!Tableau5[[N°
Projet]:[si infra
NUTS 3
Localisation
infra]],9,FALSE)</f>
        <v>-</v>
      </c>
      <c r="M10" s="5" t="str">
        <f>IF(ISNA(VLOOKUP(Tableau11[[#This Row],[Localisation du projet 
- si réalisation physique -
-
Projektstandort
- wenn materielle Umsetzung -
(code NUTS 3)]],[1]!Tableau12[#Data],2,FALSE)),"-")</f>
        <v>-</v>
      </c>
      <c r="N10" s="9">
        <f>VLOOKUP(Tableau11[[#This Row],[N°
projet
-
Projektnr.]],[1]!Tableau5[[N°
Projet]:[Date d''approbation par le CS]],13,FALSE)</f>
        <v>45267</v>
      </c>
      <c r="O10" s="9">
        <f>VLOOKUP(Tableau11[[#This Row],[N°
projet
-
Projektnr.]],[1]!Tableau5[[N°
Projet]:[Fin
du
projet]],23,FALSE)</f>
        <v>45200</v>
      </c>
      <c r="P10" s="9">
        <f>VLOOKUP(Tableau11[[#This Row],[N°
projet
-
Projektnr.]],[1]!Tableau5[[N°
Projet]:[Fin
du
projet]],24,FALSE)</f>
        <v>46295</v>
      </c>
      <c r="Q10" s="10">
        <f>VLOOKUP(Tableau11[[#This Row],[N°
projet
-
Projektnr.]],[1]!Tableau5[[N°
Projet]:[Domaine d''intervention]],37,FALSE)</f>
        <v>3188742.58</v>
      </c>
      <c r="R10" s="10">
        <f>VLOOKUP(Tableau11[[#This Row],[N°
projet
-
Projektnr.]],[1]!Tableau5[[N°
Projet]:[Domaine d''intervention]],38,FALSE)</f>
        <v>3085652.58</v>
      </c>
      <c r="S10" s="10">
        <f>VLOOKUP(Tableau11[[#This Row],[N°
projet
-
Projektnr.]],[1]!Tableau5[[N°
Projet]:[Domaine d''intervention]],40,FALSE)</f>
        <v>1851391.54</v>
      </c>
      <c r="T10" s="5" t="s">
        <v>29</v>
      </c>
      <c r="U10" s="11">
        <f>VLOOKUP(Tableau11[[#This Row],[N°
projet
-
Projektnr.]],[1]!Tableau5[[N°
Projet]:[Domaine d''intervention]],43,FALSE)</f>
        <v>0.59999999740735555</v>
      </c>
      <c r="V10" s="4">
        <f>VLOOKUP(Tableau11[[#This Row],[N°
projet
-
Projektnr.]],[1]!Tableau5[[N°
Projet]:[Domaine d''intervention]],49,FALSE)</f>
        <v>60</v>
      </c>
      <c r="W10" s="7" t="str">
        <f>VLOOKUP(Tableau11[[#This Row],[Type d''intervention FR (code)]],[1]!Tableau9[[N°]:[DE]],2,FALSE)</f>
        <v>Mesures d'adaptation au changement climatique et prévention et gestion des risques liés au climat: autres, comme les tempêtes et les sécheresses (y compris sensibilisation, systèmes de protection civile et de gestion des catastrophes, infrastructures et approches fondées sur les écosystèmes)</v>
      </c>
      <c r="X10" s="7" t="str">
        <f>VLOOKUP(Tableau11[[#This Row],[Type d''intervention FR (code)]],[1]!Tableau9[[N°]:[DE]],3,FALSE)</f>
        <v>Maßnahmen zur Anpassung an den Klimawandel und Vorbeugung und Bewältigung klimabezogener Risiken: andere, z. B. Stürme und Dürren (wie etwa Sensibilisierungsmaßnahmen, Einrichtungen im Bereich Katastrophenschutz und -bewältigung, Infrastrukturanlagen sowie ökosystembasierte Ansätze)</v>
      </c>
    </row>
    <row r="11" spans="1:24" ht="87" x14ac:dyDescent="0.3">
      <c r="A11" s="4" t="str">
        <f>VLOOKUP(Tableau11[[#This Row],[N°
projet
-
Projektnr.]],[1]!Tableau5[#Data],2,FALSE)</f>
        <v>A</v>
      </c>
      <c r="B11" s="4" t="str">
        <f>VLOOKUP(Tableau11[[#This Row],[N°
projet
-
Projektnr.]],[1]!Tableau5[#Data],3,FALSE)</f>
        <v>OSA1</v>
      </c>
      <c r="C11" s="4" t="s">
        <v>68</v>
      </c>
      <c r="D11" s="5" t="str">
        <f>VLOOKUP(C11,[1]!Tableau5[[N°
Projet]:[Acronyme]],2,FALSE)</f>
        <v>Circular Synergies</v>
      </c>
      <c r="E11" s="7" t="s">
        <v>69</v>
      </c>
      <c r="F11" s="7" t="s">
        <v>70</v>
      </c>
      <c r="G11" s="15" t="s">
        <v>71</v>
      </c>
      <c r="H11" s="15" t="s">
        <v>72</v>
      </c>
      <c r="I11" s="7" t="str">
        <f>VLOOKUP(C11,[1]!Tableau5[[N°
Projet]:[Porteur de projet]],6,FALSE)</f>
        <v>BadenCampus GmbH &amp; Co. KG</v>
      </c>
      <c r="J11" s="5" t="str">
        <f>VLOOKUP(Tableau11[[#This Row],[N°
projet
-
Projektnr.]],[1]!Tableau5[[N°
Projet]:[NUTS 3 Localisation PP]],8,FALSE)</f>
        <v>DE132</v>
      </c>
      <c r="K11" s="5" t="str">
        <f>VLOOKUP(Tableau11[[#This Row],[Localisation 
du porteur de projet
-
Sitz 
des Projektträgers
(code NUTS 3)]],[1]!Tableau12[#Data],2,FALSE)</f>
        <v>Breisgau-Hochschwarzwald</v>
      </c>
      <c r="L11" s="5" t="str">
        <f>VLOOKUP(Tableau11[[#This Row],[N°
projet
-
Projektnr.]],[1]!Tableau5[[N°
Projet]:[si infra
NUTS 3
Localisation
infra]],9,FALSE)</f>
        <v>-</v>
      </c>
      <c r="M11" s="5" t="str">
        <f>IF(ISNA(VLOOKUP(Tableau11[[#This Row],[Localisation du projet 
- si réalisation physique -
-
Projektstandort
- wenn materielle Umsetzung -
(code NUTS 3)]],[1]!Tableau12[#Data],2,FALSE)),"-")</f>
        <v>-</v>
      </c>
      <c r="N11" s="9">
        <f>VLOOKUP(Tableau11[[#This Row],[N°
projet
-
Projektnr.]],[1]!Tableau5[[N°
Projet]:[Date d''approbation par le CS]],13,FALSE)</f>
        <v>45848</v>
      </c>
      <c r="O11" s="9">
        <f>VLOOKUP(Tableau11[[#This Row],[N°
projet
-
Projektnr.]],[1]!Tableau5[[N°
Projet]:[Fin
du
projet]],23,FALSE)</f>
        <v>45870</v>
      </c>
      <c r="P11" s="9">
        <f>VLOOKUP(Tableau11[[#This Row],[N°
projet
-
Projektnr.]],[1]!Tableau5[[N°
Projet]:[Fin
du
projet]],24,FALSE)</f>
        <v>46965</v>
      </c>
      <c r="Q11" s="10">
        <f>VLOOKUP(Tableau11[[#This Row],[N°
projet
-
Projektnr.]],[1]!Tableau5[[N°
Projet]:[Domaine d''intervention]],37,FALSE)</f>
        <v>1958211.04</v>
      </c>
      <c r="R11" s="10">
        <f>VLOOKUP(Tableau11[[#This Row],[N°
projet
-
Projektnr.]],[1]!Tableau5[[N°
Projet]:[Domaine d''intervention]],38,FALSE)</f>
        <v>1446907.24</v>
      </c>
      <c r="S11" s="10">
        <f>VLOOKUP(Tableau11[[#This Row],[N°
projet
-
Projektnr.]],[1]!Tableau5[[N°
Projet]:[Domaine d''intervention]],40,FALSE)</f>
        <v>868144.35</v>
      </c>
      <c r="T11" s="5" t="s">
        <v>29</v>
      </c>
      <c r="U11" s="11">
        <f>VLOOKUP(Tableau11[[#This Row],[N°
projet
-
Projektnr.]],[1]!Tableau5[[N°
Projet]:[Domaine d''intervention]],43,FALSE)</f>
        <v>0.60000000414677579</v>
      </c>
      <c r="V11" s="4">
        <f>VLOOKUP(Tableau11[[#This Row],[N°
projet
-
Projektnr.]],[1]!Tableau5[[N°
Projet]:[Domaine d''intervention]],49,FALSE)</f>
        <v>75</v>
      </c>
      <c r="W11" s="7" t="str">
        <f>VLOOKUP(Tableau11[[#This Row],[Type d''intervention FR (code)]],[1]!Tableau9[[N°]:[DE]],2,FALSE)</f>
        <v>Soutien aux processus productifs respectueux de l'environnement et à l'utilisation rationnelle des ressources dans les PME</v>
      </c>
      <c r="X11" s="7" t="str">
        <f>VLOOKUP(Tableau11[[#This Row],[Type d''intervention FR (code)]],[1]!Tableau9[[N°]:[DE]],3,FALSE)</f>
        <v>Unterstützung von umweltfreundlichen Produktionsverfahren und Ressourceneffizienz in KMU</v>
      </c>
    </row>
    <row r="12" spans="1:24" ht="139.19999999999999" x14ac:dyDescent="0.3">
      <c r="A12" s="4" t="str">
        <f>VLOOKUP(Tableau11[[#This Row],[N°
projet
-
Projektnr.]],[1]!Tableau5[#Data],2,FALSE)</f>
        <v>A</v>
      </c>
      <c r="B12" s="4" t="str">
        <f>VLOOKUP(Tableau11[[#This Row],[N°
projet
-
Projektnr.]],[1]!Tableau5[#Data],3,FALSE)</f>
        <v>OSA2</v>
      </c>
      <c r="C12" s="4" t="s">
        <v>73</v>
      </c>
      <c r="D12" s="5" t="str">
        <f>VLOOKUP(C12,[1]!Tableau5[[N°
Projet]:[Acronyme]],2,FALSE)</f>
        <v>ASIMUTE</v>
      </c>
      <c r="E12" s="7" t="s">
        <v>74</v>
      </c>
      <c r="F12" s="6" t="s">
        <v>75</v>
      </c>
      <c r="G12" s="15" t="s">
        <v>76</v>
      </c>
      <c r="H12" s="15" t="s">
        <v>77</v>
      </c>
      <c r="I12" s="7" t="str">
        <f>VLOOKUP(C12,[1]!Tableau5[[N°
Projet]:[Porteur de projet]],6,FALSE)</f>
        <v>Université de Haute Alsace</v>
      </c>
      <c r="J12" s="5" t="str">
        <f>VLOOKUP(Tableau11[[#This Row],[N°
projet
-
Projektnr.]],[1]!Tableau5[[N°
Projet]:[NUTS 3 Localisation PP]],8,FALSE)</f>
        <v>FRF12</v>
      </c>
      <c r="K12" s="5" t="str">
        <f>VLOOKUP(Tableau11[[#This Row],[Localisation 
du porteur de projet
-
Sitz 
des Projektträgers
(code NUTS 3)]],[1]!Tableau12[#Data],2,FALSE)</f>
        <v>Haut-Rhin</v>
      </c>
      <c r="L12" s="5" t="str">
        <f>VLOOKUP(Tableau11[[#This Row],[N°
projet
-
Projektnr.]],[1]!Tableau5[[N°
Projet]:[si infra
NUTS 3
Localisation
infra]],9,FALSE)</f>
        <v>-</v>
      </c>
      <c r="M12" s="5" t="str">
        <f>IF(ISNA(VLOOKUP(Tableau11[[#This Row],[Localisation du projet 
- si réalisation physique -
-
Projektstandort
- wenn materielle Umsetzung -
(code NUTS 3)]],[1]!Tableau12[#Data],2,FALSE)),"-")</f>
        <v>-</v>
      </c>
      <c r="N12" s="9">
        <f>VLOOKUP(Tableau11[[#This Row],[N°
projet
-
Projektnr.]],[1]!Tableau5[[N°
Projet]:[Date d''approbation par le CS]],13,FALSE)</f>
        <v>45113</v>
      </c>
      <c r="O12" s="9">
        <f>VLOOKUP(Tableau11[[#This Row],[N°
projet
-
Projektnr.]],[1]!Tableau5[[N°
Projet]:[Fin
du
projet]],23,FALSE)</f>
        <v>45200</v>
      </c>
      <c r="P12" s="9">
        <f>VLOOKUP(Tableau11[[#This Row],[N°
projet
-
Projektnr.]],[1]!Tableau5[[N°
Projet]:[Fin
du
projet]],24,FALSE)</f>
        <v>46418</v>
      </c>
      <c r="Q12" s="10">
        <f>VLOOKUP(Tableau11[[#This Row],[N°
projet
-
Projektnr.]],[1]!Tableau5[[N°
Projet]:[Domaine d''intervention]],37,FALSE)</f>
        <v>4290588.67</v>
      </c>
      <c r="R12" s="10">
        <f>VLOOKUP(Tableau11[[#This Row],[N°
projet
-
Projektnr.]],[1]!Tableau5[[N°
Projet]:[Domaine d''intervention]],38,FALSE)</f>
        <v>4126596.04</v>
      </c>
      <c r="S12" s="10">
        <f>VLOOKUP(Tableau11[[#This Row],[N°
projet
-
Projektnr.]],[1]!Tableau5[[N°
Projet]:[Domaine d''intervention]],40,FALSE)</f>
        <v>2475957.62</v>
      </c>
      <c r="T12" s="5" t="s">
        <v>29</v>
      </c>
      <c r="U12" s="11">
        <f>VLOOKUP(Tableau11[[#This Row],[N°
projet
-
Projektnr.]],[1]!Tableau5[[N°
Projet]:[Domaine d''intervention]],43,FALSE)</f>
        <v>0.59999999903067813</v>
      </c>
      <c r="V12" s="4">
        <f>VLOOKUP(Tableau11[[#This Row],[N°
projet
-
Projektnr.]],[1]!Tableau5[[N°
Projet]:[Domaine d''intervention]],49,FALSE)</f>
        <v>53</v>
      </c>
      <c r="W12" s="7" t="str">
        <f>VLOOKUP(Tableau11[[#This Row],[Type d''intervention FR (code)]],[1]!Tableau9[[N°]:[DE]],2,FALSE)</f>
        <v>Systèmes énergétiques intelligents (y compris les réseaux et les systèmes TIC intelligents) et les systèmes de stockage associés</v>
      </c>
      <c r="X12" s="7" t="str">
        <f>VLOOKUP(Tableau11[[#This Row],[Type d''intervention FR (code)]],[1]!Tableau9[[N°]:[DE]],3,FALSE)</f>
        <v>Intelligente Energiesysteme (einschließlich intelligenter Netze und IKT-Systeme) und Speicherung</v>
      </c>
    </row>
    <row r="13" spans="1:24" ht="104.4" x14ac:dyDescent="0.3">
      <c r="A13" s="4" t="str">
        <f>VLOOKUP(Tableau11[[#This Row],[N°
projet
-
Projektnr.]],[1]!Tableau5[#Data],2,FALSE)</f>
        <v>A</v>
      </c>
      <c r="B13" s="4" t="str">
        <f>VLOOKUP(Tableau11[[#This Row],[N°
projet
-
Projektnr.]],[1]!Tableau5[#Data],3,FALSE)</f>
        <v>OSA3</v>
      </c>
      <c r="C13" s="4" t="s">
        <v>78</v>
      </c>
      <c r="D13" s="5" t="str">
        <f>VLOOKUP(C13,[1]!Tableau5[[N°
Projet]:[Acronyme]],2,FALSE)</f>
        <v xml:space="preserve">ERMES-ii-Rhin 2022-2025 </v>
      </c>
      <c r="E13" s="6" t="s">
        <v>79</v>
      </c>
      <c r="F13" s="7" t="s">
        <v>80</v>
      </c>
      <c r="G13" s="8" t="s">
        <v>81</v>
      </c>
      <c r="H13" s="8" t="s">
        <v>82</v>
      </c>
      <c r="I13" s="7" t="str">
        <f>VLOOKUP(C13,[1]!Tableau5[[N°
Projet]:[Porteur de projet]],6,FALSE)</f>
        <v>Association pour la Protection de la Nappe Phréatique de la Plaine d'Alsace (APRONA)</v>
      </c>
      <c r="J13" s="5" t="str">
        <f>VLOOKUP(Tableau11[[#This Row],[N°
projet
-
Projektnr.]],[1]!Tableau5[[N°
Projet]:[NUTS 3 Localisation PP]],8,FALSE)</f>
        <v>FRF12</v>
      </c>
      <c r="K13" s="5" t="str">
        <f>VLOOKUP(Tableau11[[#This Row],[Localisation 
du porteur de projet
-
Sitz 
des Projektträgers
(code NUTS 3)]],[1]!Tableau12[#Data],2,FALSE)</f>
        <v>Haut-Rhin</v>
      </c>
      <c r="L13" s="5" t="str">
        <f>VLOOKUP(Tableau11[[#This Row],[N°
projet
-
Projektnr.]],[1]!Tableau5[[N°
Projet]:[si infra
NUTS 3
Localisation
infra]],9,FALSE)</f>
        <v>-</v>
      </c>
      <c r="M13" s="5" t="str">
        <f>IF(ISNA(VLOOKUP(Tableau11[[#This Row],[Localisation du projet 
- si réalisation physique -
-
Projektstandort
- wenn materielle Umsetzung -
(code NUTS 3)]],[1]!Tableau12[#Data],2,FALSE)),"-")</f>
        <v>-</v>
      </c>
      <c r="N13" s="9">
        <f>VLOOKUP(Tableau11[[#This Row],[N°
projet
-
Projektnr.]],[1]!Tableau5[[N°
Projet]:[Date d''approbation par le CS]],13,FALSE)</f>
        <v>44833</v>
      </c>
      <c r="O13" s="9">
        <f>VLOOKUP(Tableau11[[#This Row],[N°
projet
-
Projektnr.]],[1]!Tableau5[[N°
Projet]:[Fin
du
projet]],23,FALSE)</f>
        <v>44835</v>
      </c>
      <c r="P13" s="9">
        <f>VLOOKUP(Tableau11[[#This Row],[N°
projet
-
Projektnr.]],[1]!Tableau5[[N°
Projet]:[Fin
du
projet]],24,FALSE)</f>
        <v>46203</v>
      </c>
      <c r="Q13" s="10">
        <f>VLOOKUP(Tableau11[[#This Row],[N°
projet
-
Projektnr.]],[1]!Tableau5[[N°
Projet]:[Domaine d''intervention]],37,FALSE)</f>
        <v>4207882.6099999994</v>
      </c>
      <c r="R13" s="10">
        <f>VLOOKUP(Tableau11[[#This Row],[N°
projet
-
Projektnr.]],[1]!Tableau5[[N°
Projet]:[Domaine d''intervention]],38,FALSE)</f>
        <v>3662218.61</v>
      </c>
      <c r="S13" s="10">
        <f>VLOOKUP(Tableau11[[#This Row],[N°
projet
-
Projektnr.]],[1]!Tableau5[[N°
Projet]:[Domaine d''intervention]],40,FALSE)</f>
        <v>2197331.17</v>
      </c>
      <c r="T13" s="5" t="s">
        <v>29</v>
      </c>
      <c r="U13" s="11">
        <f>VLOOKUP(Tableau11[[#This Row],[N°
projet
-
Projektnr.]],[1]!Tableau5[[N°
Projet]:[Domaine d''intervention]],43,FALSE)</f>
        <v>0.60000000109223406</v>
      </c>
      <c r="V13" s="4">
        <f>VLOOKUP(Tableau11[[#This Row],[N°
projet
-
Projektnr.]],[1]!Tableau5[[N°
Projet]:[Domaine d''intervention]],49,FALSE)</f>
        <v>64</v>
      </c>
      <c r="W13" s="7" t="str">
        <f>VLOOKUP(Tableau11[[#This Row],[Type d''intervention FR (code)]],[1]!Tableau9[[N°]:[DE]],2,FALSE)</f>
        <v>Gestion de l'eau et conservation des ressources en eau (y compris la gestion des bassins hydrographiques, les mesures spécifiques d'adaptation au changement climatique, la réutilisation, la réduction des fuites)</v>
      </c>
      <c r="X13" s="7" t="str">
        <f>VLOOKUP(Tableau11[[#This Row],[Type d''intervention FR (code)]],[1]!Tableau9[[N°]:[DE]],3,FALSE)</f>
        <v>Wasserbewirtschaftung und Schutz von Wasserreserven (einschließlich Bewirtschaftung von Wassereinzugsgebieten, Maßnahmen zur Anpassung an den Klimawandel, Wiederverwendung und Leckageverringerung)</v>
      </c>
    </row>
    <row r="14" spans="1:24" ht="87" x14ac:dyDescent="0.3">
      <c r="A14" s="4" t="str">
        <f>VLOOKUP(Tableau11[[#This Row],[N°
projet
-
Projektnr.]],[1]!Tableau5[#Data],2,FALSE)</f>
        <v>A</v>
      </c>
      <c r="B14" s="4" t="str">
        <f>VLOOKUP(Tableau11[[#This Row],[N°
projet
-
Projektnr.]],[1]!Tableau5[#Data],3,FALSE)</f>
        <v>OSA3</v>
      </c>
      <c r="C14" s="4" t="s">
        <v>83</v>
      </c>
      <c r="D14" s="5" t="str">
        <f>VLOOKUP(C14,[1]!Tableau5[[N°
Projet]:[Acronyme]],2,FALSE)</f>
        <v>Gärten für die Artenvielfalt</v>
      </c>
      <c r="E14" s="6" t="s">
        <v>84</v>
      </c>
      <c r="F14" s="6" t="s">
        <v>85</v>
      </c>
      <c r="G14" s="15" t="s">
        <v>86</v>
      </c>
      <c r="H14" s="15" t="s">
        <v>87</v>
      </c>
      <c r="I14" s="7" t="str">
        <f>VLOOKUP(C14,[1]!Tableau5[[N°
Projet]:[Porteur de projet]],6,FALSE)</f>
        <v>Bezirksverband Pfalz</v>
      </c>
      <c r="J14" s="5" t="str">
        <f>VLOOKUP(Tableau11[[#This Row],[N°
projet
-
Projektnr.]],[1]!Tableau5[[N°
Projet]:[NUTS 3 Localisation PP]],8,FALSE)</f>
        <v>DEB3C</v>
      </c>
      <c r="K14" s="5" t="str">
        <f>VLOOKUP(Tableau11[[#This Row],[Localisation 
du porteur de projet
-
Sitz 
des Projektträgers
(code NUTS 3)]],[1]!Tableau12[#Data],2,FALSE)</f>
        <v>Bad Dürkheim</v>
      </c>
      <c r="L14" s="5" t="str">
        <f>VLOOKUP(Tableau11[[#This Row],[N°
projet
-
Projektnr.]],[1]!Tableau5[[N°
Projet]:[si infra
NUTS 3
Localisation
infra]],9,FALSE)</f>
        <v>-</v>
      </c>
      <c r="M14" s="5" t="str">
        <f>IF(ISNA(VLOOKUP(Tableau11[[#This Row],[Localisation du projet 
- si réalisation physique -
-
Projektstandort
- wenn materielle Umsetzung -
(code NUTS 3)]],[1]!Tableau12[#Data],2,FALSE)),"-")</f>
        <v>-</v>
      </c>
      <c r="N14" s="9">
        <f>VLOOKUP(Tableau11[[#This Row],[N°
projet
-
Projektnr.]],[1]!Tableau5[[N°
Projet]:[Date d''approbation par le CS]],13,FALSE)</f>
        <v>44833</v>
      </c>
      <c r="O14" s="9">
        <f>VLOOKUP(Tableau11[[#This Row],[N°
projet
-
Projektnr.]],[1]!Tableau5[[N°
Projet]:[Fin
du
projet]],23,FALSE)</f>
        <v>44835</v>
      </c>
      <c r="P14" s="9">
        <f>VLOOKUP(Tableau11[[#This Row],[N°
projet
-
Projektnr.]],[1]!Tableau5[[N°
Projet]:[Fin
du
projet]],24,FALSE)</f>
        <v>46203</v>
      </c>
      <c r="Q14" s="10">
        <f>VLOOKUP(Tableau11[[#This Row],[N°
projet
-
Projektnr.]],[1]!Tableau5[[N°
Projet]:[Domaine d''intervention]],37,FALSE)</f>
        <v>914155.24</v>
      </c>
      <c r="R14" s="10">
        <f>VLOOKUP(Tableau11[[#This Row],[N°
projet
-
Projektnr.]],[1]!Tableau5[[N°
Projet]:[Domaine d''intervention]],38,FALSE)</f>
        <v>914155.24</v>
      </c>
      <c r="S14" s="10">
        <f>VLOOKUP(Tableau11[[#This Row],[N°
projet
-
Projektnr.]],[1]!Tableau5[[N°
Projet]:[Domaine d''intervention]],40,FALSE)</f>
        <v>548493.14</v>
      </c>
      <c r="T14" s="5" t="s">
        <v>29</v>
      </c>
      <c r="U14" s="11">
        <f>VLOOKUP(Tableau11[[#This Row],[N°
projet
-
Projektnr.]],[1]!Tableau5[[N°
Projet]:[Domaine d''intervention]],43,FALSE)</f>
        <v>0.59999999562437556</v>
      </c>
      <c r="V14" s="4">
        <f>VLOOKUP(Tableau11[[#This Row],[N°
projet
-
Projektnr.]],[1]!Tableau5[[N°
Projet]:[Domaine d''intervention]],49,FALSE)</f>
        <v>79</v>
      </c>
      <c r="W14" s="7" t="str">
        <f>VLOOKUP(Tableau11[[#This Row],[Type d''intervention FR (code)]],[1]!Tableau9[[N°]:[DE]],2,FALSE)</f>
        <v>Protection de la nature et de la biodiversité, patrimoine naturel et ressources naturelles, infrastructures vertes et bleues</v>
      </c>
      <c r="X14" s="7" t="str">
        <f>VLOOKUP(Tableau11[[#This Row],[Type d''intervention FR (code)]],[1]!Tableau9[[N°]:[DE]],3,FALSE)</f>
        <v>Naturschutz und Schutz der biologischen Vielfalt, Naturerbe und natürliche Ressourcen, grüne und blaue Infrastruktureinrichtungen</v>
      </c>
    </row>
    <row r="15" spans="1:24" ht="156.6" x14ac:dyDescent="0.3">
      <c r="A15" s="4" t="str">
        <f>VLOOKUP(Tableau11[[#This Row],[N°
projet
-
Projektnr.]],[1]!Tableau5[#Data],2,FALSE)</f>
        <v>A</v>
      </c>
      <c r="B15" s="4" t="str">
        <f>VLOOKUP(Tableau11[[#This Row],[N°
projet
-
Projektnr.]],[1]!Tableau5[#Data],3,FALSE)</f>
        <v>OSA3</v>
      </c>
      <c r="C15" s="4" t="s">
        <v>88</v>
      </c>
      <c r="D15" s="5" t="str">
        <f>VLOOKUP(C15,[1]!Tableau5[[N°
Projet]:[Acronyme]],2,FALSE)</f>
        <v>RiverDiv</v>
      </c>
      <c r="E15" s="16" t="s">
        <v>89</v>
      </c>
      <c r="F15" s="7" t="s">
        <v>90</v>
      </c>
      <c r="G15" s="8" t="s">
        <v>91</v>
      </c>
      <c r="H15" s="8" t="s">
        <v>92</v>
      </c>
      <c r="I15" s="7" t="str">
        <f>VLOOKUP(C15,[1]!Tableau5[[N°
Projet]:[Porteur de projet]],6,FALSE)</f>
        <v>Rheinland-Pfälzische Technische Universität Kaiserslautern-Landau (RPTU)</v>
      </c>
      <c r="J15" s="5" t="str">
        <f>VLOOKUP(Tableau11[[#This Row],[N°
projet
-
Projektnr.]],[1]!Tableau5[[N°
Projet]:[NUTS 3 Localisation PP]],8,FALSE)</f>
        <v>DEB32</v>
      </c>
      <c r="K15" s="5" t="str">
        <f>VLOOKUP(Tableau11[[#This Row],[Localisation 
du porteur de projet
-
Sitz 
des Projektträgers
(code NUTS 3)]],[1]!Tableau12[#Data],2,FALSE)</f>
        <v>Kaiserslautern, Kreisfreie Stadt</v>
      </c>
      <c r="L15" s="5" t="str">
        <f>VLOOKUP(Tableau11[[#This Row],[N°
projet
-
Projektnr.]],[1]!Tableau5[[N°
Projet]:[si infra
NUTS 3
Localisation
infra]],9,FALSE)</f>
        <v>-</v>
      </c>
      <c r="M15" s="5" t="str">
        <f>IF(ISNA(VLOOKUP(Tableau11[[#This Row],[Localisation du projet 
- si réalisation physique -
-
Projektstandort
- wenn materielle Umsetzung -
(code NUTS 3)]],[1]!Tableau12[#Data],2,FALSE)),"-")</f>
        <v>-</v>
      </c>
      <c r="N15" s="9">
        <f>VLOOKUP(Tableau11[[#This Row],[N°
projet
-
Projektnr.]],[1]!Tableau5[[N°
Projet]:[Date d''approbation par le CS]],13,FALSE)</f>
        <v>44833</v>
      </c>
      <c r="O15" s="9">
        <f>VLOOKUP(Tableau11[[#This Row],[N°
projet
-
Projektnr.]],[1]!Tableau5[[N°
Projet]:[Fin
du
projet]],23,FALSE)</f>
        <v>44927</v>
      </c>
      <c r="P15" s="9">
        <f>VLOOKUP(Tableau11[[#This Row],[N°
projet
-
Projektnr.]],[1]!Tableau5[[N°
Projet]:[Fin
du
projet]],24,FALSE)</f>
        <v>46022</v>
      </c>
      <c r="Q15" s="10">
        <f>VLOOKUP(Tableau11[[#This Row],[N°
projet
-
Projektnr.]],[1]!Tableau5[[N°
Projet]:[Domaine d''intervention]],37,FALSE)</f>
        <v>3869484</v>
      </c>
      <c r="R15" s="10">
        <f>VLOOKUP(Tableau11[[#This Row],[N°
projet
-
Projektnr.]],[1]!Tableau5[[N°
Projet]:[Domaine d''intervention]],38,FALSE)</f>
        <v>3869484</v>
      </c>
      <c r="S15" s="10">
        <f>VLOOKUP(Tableau11[[#This Row],[N°
projet
-
Projektnr.]],[1]!Tableau5[[N°
Projet]:[Domaine d''intervention]],40,FALSE)</f>
        <v>2321690.4</v>
      </c>
      <c r="T15" s="5" t="s">
        <v>29</v>
      </c>
      <c r="U15" s="11">
        <f>VLOOKUP(Tableau11[[#This Row],[N°
projet
-
Projektnr.]],[1]!Tableau5[[N°
Projet]:[Domaine d''intervention]],43,FALSE)</f>
        <v>0.6</v>
      </c>
      <c r="V15" s="4">
        <f>VLOOKUP(Tableau11[[#This Row],[N°
projet
-
Projektnr.]],[1]!Tableau5[[N°
Projet]:[Domaine d''intervention]],49,FALSE)</f>
        <v>64</v>
      </c>
      <c r="W15" s="7" t="str">
        <f>VLOOKUP(Tableau11[[#This Row],[Type d''intervention FR (code)]],[1]!Tableau9[[N°]:[DE]],2,FALSE)</f>
        <v>Gestion de l'eau et conservation des ressources en eau (y compris la gestion des bassins hydrographiques, les mesures spécifiques d'adaptation au changement climatique, la réutilisation, la réduction des fuites)</v>
      </c>
      <c r="X15" s="7" t="str">
        <f>VLOOKUP(Tableau11[[#This Row],[Type d''intervention FR (code)]],[1]!Tableau9[[N°]:[DE]],3,FALSE)</f>
        <v>Wasserbewirtschaftung und Schutz von Wasserreserven (einschließlich Bewirtschaftung von Wassereinzugsgebieten, Maßnahmen zur Anpassung an den Klimawandel, Wiederverwendung und Leckageverringerung)</v>
      </c>
    </row>
    <row r="16" spans="1:24" ht="104.4" x14ac:dyDescent="0.3">
      <c r="A16" s="4" t="str">
        <f>VLOOKUP(Tableau11[[#This Row],[N°
projet
-
Projektnr.]],[1]!Tableau5[#Data],2,FALSE)</f>
        <v>A</v>
      </c>
      <c r="B16" s="4" t="str">
        <f>VLOOKUP(Tableau11[[#This Row],[N°
projet
-
Projektnr.]],[1]!Tableau5[#Data],3,FALSE)</f>
        <v>OSA3</v>
      </c>
      <c r="C16" s="4" t="s">
        <v>93</v>
      </c>
      <c r="D16" s="5" t="str">
        <f>VLOOKUP(C16,[1]!Tableau5[[N°
Projet]:[Acronyme]],2,FALSE)</f>
        <v>ReactiveCity</v>
      </c>
      <c r="E16" s="7" t="s">
        <v>94</v>
      </c>
      <c r="F16" s="7" t="s">
        <v>95</v>
      </c>
      <c r="G16" s="15" t="s">
        <v>96</v>
      </c>
      <c r="H16" s="15" t="s">
        <v>97</v>
      </c>
      <c r="I16" s="7" t="str">
        <f>VLOOKUP(C16,[1]!Tableau5[[N°
Projet]:[Porteur de projet]],6,FALSE)</f>
        <v>Centre national de la recherche scientifique (CNRS)</v>
      </c>
      <c r="J16" s="5" t="str">
        <f>VLOOKUP(Tableau11[[#This Row],[N°
projet
-
Projektnr.]],[1]!Tableau5[[N°
Projet]:[NUTS 3 Localisation PP]],8,FALSE)</f>
        <v>FRF11</v>
      </c>
      <c r="K16" s="5" t="str">
        <f>VLOOKUP(Tableau11[[#This Row],[Localisation 
du porteur de projet
-
Sitz 
des Projektträgers
(code NUTS 3)]],[1]!Tableau12[#Data],2,FALSE)</f>
        <v>Bas-Rhin</v>
      </c>
      <c r="L16" s="5" t="str">
        <f>VLOOKUP(Tableau11[[#This Row],[N°
projet
-
Projektnr.]],[1]!Tableau5[[N°
Projet]:[si infra
NUTS 3
Localisation
infra]],9,FALSE)</f>
        <v>-</v>
      </c>
      <c r="M16" s="5" t="str">
        <f>IF(ISNA(VLOOKUP(Tableau11[[#This Row],[Localisation du projet 
- si réalisation physique -
-
Projektstandort
- wenn materielle Umsetzung -
(code NUTS 3)]],[1]!Tableau12[#Data],2,FALSE)),"-")</f>
        <v>-</v>
      </c>
      <c r="N16" s="9">
        <f>VLOOKUP(Tableau11[[#This Row],[N°
projet
-
Projektnr.]],[1]!Tableau5[[N°
Projet]:[Date d''approbation par le CS]],13,FALSE)</f>
        <v>45113</v>
      </c>
      <c r="O16" s="9">
        <f>VLOOKUP(Tableau11[[#This Row],[N°
projet
-
Projektnr.]],[1]!Tableau5[[N°
Projet]:[Fin
du
projet]],23,FALSE)</f>
        <v>45170</v>
      </c>
      <c r="P16" s="9">
        <f>VLOOKUP(Tableau11[[#This Row],[N°
projet
-
Projektnr.]],[1]!Tableau5[[N°
Projet]:[Fin
du
projet]],24,FALSE)</f>
        <v>46630</v>
      </c>
      <c r="Q16" s="10">
        <f>VLOOKUP(Tableau11[[#This Row],[N°
projet
-
Projektnr.]],[1]!Tableau5[[N°
Projet]:[Domaine d''intervention]],37,FALSE)</f>
        <v>2797438</v>
      </c>
      <c r="R16" s="10">
        <f>VLOOKUP(Tableau11[[#This Row],[N°
projet
-
Projektnr.]],[1]!Tableau5[[N°
Projet]:[Domaine d''intervention]],38,FALSE)</f>
        <v>2797438</v>
      </c>
      <c r="S16" s="10">
        <f>VLOOKUP(Tableau11[[#This Row],[N°
projet
-
Projektnr.]],[1]!Tableau5[[N°
Projet]:[Domaine d''intervention]],40,FALSE)</f>
        <v>1678463</v>
      </c>
      <c r="T16" s="5" t="s">
        <v>29</v>
      </c>
      <c r="U16" s="11">
        <f>VLOOKUP(Tableau11[[#This Row],[N°
projet
-
Projektnr.]],[1]!Tableau5[[N°
Projet]:[Domaine d''intervention]],43,FALSE)</f>
        <v>0.60000007149398837</v>
      </c>
      <c r="V16" s="4">
        <f>VLOOKUP(Tableau11[[#This Row],[N°
projet
-
Projektnr.]],[1]!Tableau5[[N°
Projet]:[Domaine d''intervention]],49,FALSE)</f>
        <v>64</v>
      </c>
      <c r="W16" s="7" t="str">
        <f>VLOOKUP(Tableau11[[#This Row],[Type d''intervention FR (code)]],[1]!Tableau9[[N°]:[DE]],2,FALSE)</f>
        <v>Gestion de l'eau et conservation des ressources en eau (y compris la gestion des bassins hydrographiques, les mesures spécifiques d'adaptation au changement climatique, la réutilisation, la réduction des fuites)</v>
      </c>
      <c r="X16" s="7" t="str">
        <f>VLOOKUP(Tableau11[[#This Row],[Type d''intervention FR (code)]],[1]!Tableau9[[N°]:[DE]],3,FALSE)</f>
        <v>Wasserbewirtschaftung und Schutz von Wasserreserven (einschließlich Bewirtschaftung von Wassereinzugsgebieten, Maßnahmen zur Anpassung an den Klimawandel, Wiederverwendung und Leckageverringerung)</v>
      </c>
    </row>
    <row r="17" spans="1:24" ht="139.19999999999999" x14ac:dyDescent="0.3">
      <c r="A17" s="4" t="str">
        <f>VLOOKUP(Tableau11[[#This Row],[N°
projet
-
Projektnr.]],[1]!Tableau5[#Data],2,FALSE)</f>
        <v>A</v>
      </c>
      <c r="B17" s="4" t="str">
        <f>VLOOKUP(Tableau11[[#This Row],[N°
projet
-
Projektnr.]],[1]!Tableau5[#Data],3,FALSE)</f>
        <v>OSA3</v>
      </c>
      <c r="C17" s="4" t="s">
        <v>98</v>
      </c>
      <c r="D17" s="5" t="str">
        <f>VLOOKUP(C17,[1]!Tableau5[[N°
Projet]:[Acronyme]],2,FALSE)</f>
        <v>Biodiv'pâture</v>
      </c>
      <c r="E17" s="7" t="s">
        <v>99</v>
      </c>
      <c r="F17" s="7" t="s">
        <v>100</v>
      </c>
      <c r="G17" s="15" t="s">
        <v>101</v>
      </c>
      <c r="H17" s="15" t="s">
        <v>102</v>
      </c>
      <c r="I17" s="7" t="str">
        <f>VLOOKUP(C17,[1]!Tableau5[[N°
Projet]:[Porteur de projet]],6,FALSE)</f>
        <v>Ligue pour la Protection des Oiseaux (LPO)</v>
      </c>
      <c r="J17" s="5" t="str">
        <f>VLOOKUP(Tableau11[[#This Row],[N°
projet
-
Projektnr.]],[1]!Tableau5[[N°
Projet]:[NUTS 3 Localisation PP]],8,FALSE)</f>
        <v>FRF11</v>
      </c>
      <c r="K17" s="5" t="str">
        <f>VLOOKUP(Tableau11[[#This Row],[Localisation 
du porteur de projet
-
Sitz 
des Projektträgers
(code NUTS 3)]],[1]!Tableau12[#Data],2,FALSE)</f>
        <v>Bas-Rhin</v>
      </c>
      <c r="L17" s="5" t="str">
        <f>VLOOKUP(Tableau11[[#This Row],[N°
projet
-
Projektnr.]],[1]!Tableau5[[N°
Projet]:[si infra
NUTS 3
Localisation
infra]],9,FALSE)</f>
        <v>-</v>
      </c>
      <c r="M17" s="5" t="str">
        <f>IF(ISNA(VLOOKUP(Tableau11[[#This Row],[Localisation du projet 
- si réalisation physique -
-
Projektstandort
- wenn materielle Umsetzung -
(code NUTS 3)]],[1]!Tableau12[#Data],2,FALSE)),"-")</f>
        <v>-</v>
      </c>
      <c r="N17" s="9">
        <f>VLOOKUP(Tableau11[[#This Row],[N°
projet
-
Projektnr.]],[1]!Tableau5[[N°
Projet]:[Date d''approbation par le CS]],13,FALSE)</f>
        <v>45113</v>
      </c>
      <c r="O17" s="9">
        <f>VLOOKUP(Tableau11[[#This Row],[N°
projet
-
Projektnr.]],[1]!Tableau5[[N°
Projet]:[Fin
du
projet]],23,FALSE)</f>
        <v>45108</v>
      </c>
      <c r="P17" s="9">
        <f>VLOOKUP(Tableau11[[#This Row],[N°
projet
-
Projektnr.]],[1]!Tableau5[[N°
Projet]:[Fin
du
projet]],24,FALSE)</f>
        <v>46295</v>
      </c>
      <c r="Q17" s="10">
        <f>VLOOKUP(Tableau11[[#This Row],[N°
projet
-
Projektnr.]],[1]!Tableau5[[N°
Projet]:[Domaine d''intervention]],37,FALSE)</f>
        <v>1561634.9</v>
      </c>
      <c r="R17" s="10">
        <f>VLOOKUP(Tableau11[[#This Row],[N°
projet
-
Projektnr.]],[1]!Tableau5[[N°
Projet]:[Domaine d''intervention]],38,FALSE)</f>
        <v>1561634.9</v>
      </c>
      <c r="S17" s="10">
        <f>VLOOKUP(Tableau11[[#This Row],[N°
projet
-
Projektnr.]],[1]!Tableau5[[N°
Projet]:[Domaine d''intervention]],40,FALSE)</f>
        <v>936980.94</v>
      </c>
      <c r="T17" s="5" t="s">
        <v>29</v>
      </c>
      <c r="U17" s="11">
        <f>VLOOKUP(Tableau11[[#This Row],[N°
projet
-
Projektnr.]],[1]!Tableau5[[N°
Projet]:[Domaine d''intervention]],43,FALSE)</f>
        <v>0.6</v>
      </c>
      <c r="V17" s="4">
        <f>VLOOKUP(Tableau11[[#This Row],[N°
projet
-
Projektnr.]],[1]!Tableau5[[N°
Projet]:[Domaine d''intervention]],49,FALSE)</f>
        <v>79</v>
      </c>
      <c r="W17" s="7" t="str">
        <f>VLOOKUP(Tableau11[[#This Row],[Type d''intervention FR (code)]],[1]!Tableau9[[N°]:[DE]],2,FALSE)</f>
        <v>Protection de la nature et de la biodiversité, patrimoine naturel et ressources naturelles, infrastructures vertes et bleues</v>
      </c>
      <c r="X17" s="7" t="str">
        <f>VLOOKUP(Tableau11[[#This Row],[Type d''intervention FR (code)]],[1]!Tableau9[[N°]:[DE]],3,FALSE)</f>
        <v>Naturschutz und Schutz der biologischen Vielfalt, Naturerbe und natürliche Ressourcen, grüne und blaue Infrastruktureinrichtungen</v>
      </c>
    </row>
    <row r="18" spans="1:24" ht="139.19999999999999" x14ac:dyDescent="0.3">
      <c r="A18" s="4" t="str">
        <f>VLOOKUP(Tableau11[[#This Row],[N°
projet
-
Projektnr.]],[1]!Tableau5[#Data],2,FALSE)</f>
        <v>A</v>
      </c>
      <c r="B18" s="4" t="str">
        <f>VLOOKUP(Tableau11[[#This Row],[N°
projet
-
Projektnr.]],[1]!Tableau5[#Data],3,FALSE)</f>
        <v>OSA3</v>
      </c>
      <c r="C18" s="4" t="s">
        <v>103</v>
      </c>
      <c r="D18" s="5" t="str">
        <f>VLOOKUP(C18,[1]!Tableau5[[N°
Projet]:[Acronyme]],2,FALSE)</f>
        <v xml:space="preserve">Rhinaissance 2.0 </v>
      </c>
      <c r="E18" s="7" t="s">
        <v>104</v>
      </c>
      <c r="F18" s="7" t="s">
        <v>105</v>
      </c>
      <c r="G18" s="15" t="s">
        <v>106</v>
      </c>
      <c r="H18" s="15" t="s">
        <v>107</v>
      </c>
      <c r="I18" s="7" t="str">
        <f>VLOOKUP(C18,[1]!Tableau5[[N°
Projet]:[Porteur de projet]],6,FALSE)</f>
        <v>Région Grand Est</v>
      </c>
      <c r="J18" s="5" t="str">
        <f>VLOOKUP(Tableau11[[#This Row],[N°
projet
-
Projektnr.]],[1]!Tableau5[[N°
Projet]:[NUTS 3 Localisation PP]],8,FALSE)</f>
        <v>FRF11</v>
      </c>
      <c r="K18" s="5" t="str">
        <f>VLOOKUP(Tableau11[[#This Row],[Localisation 
du porteur de projet
-
Sitz 
des Projektträgers
(code NUTS 3)]],[1]!Tableau12[#Data],2,FALSE)</f>
        <v>Bas-Rhin</v>
      </c>
      <c r="L18" s="5" t="str">
        <f>VLOOKUP(Tableau11[[#This Row],[N°
projet
-
Projektnr.]],[1]!Tableau5[[N°
Projet]:[si infra
NUTS 3
Localisation
infra]],9,FALSE)</f>
        <v>-</v>
      </c>
      <c r="M18" s="5" t="str">
        <f>IF(ISNA(VLOOKUP(Tableau11[[#This Row],[Localisation du projet 
- si réalisation physique -
-
Projektstandort
- wenn materielle Umsetzung -
(code NUTS 3)]],[1]!Tableau12[#Data],2,FALSE)),"-")</f>
        <v>-</v>
      </c>
      <c r="N18" s="9">
        <f>VLOOKUP(Tableau11[[#This Row],[N°
projet
-
Projektnr.]],[1]!Tableau5[[N°
Projet]:[Date d''approbation par le CS]],13,FALSE)</f>
        <v>45267</v>
      </c>
      <c r="O18" s="9">
        <f>VLOOKUP(Tableau11[[#This Row],[N°
projet
-
Projektnr.]],[1]!Tableau5[[N°
Projet]:[Fin
du
projet]],23,FALSE)</f>
        <v>45292</v>
      </c>
      <c r="P18" s="9">
        <f>VLOOKUP(Tableau11[[#This Row],[N°
projet
-
Projektnr.]],[1]!Tableau5[[N°
Projet]:[Fin
du
projet]],24,FALSE)</f>
        <v>46387</v>
      </c>
      <c r="Q18" s="10">
        <f>VLOOKUP(Tableau11[[#This Row],[N°
projet
-
Projektnr.]],[1]!Tableau5[[N°
Projet]:[Domaine d''intervention]],37,FALSE)</f>
        <v>5830800</v>
      </c>
      <c r="R18" s="10">
        <f>VLOOKUP(Tableau11[[#This Row],[N°
projet
-
Projektnr.]],[1]!Tableau5[[N°
Projet]:[Domaine d''intervention]],38,FALSE)</f>
        <v>5830800</v>
      </c>
      <c r="S18" s="10">
        <f>VLOOKUP(Tableau11[[#This Row],[N°
projet
-
Projektnr.]],[1]!Tableau5[[N°
Projet]:[Domaine d''intervention]],40,FALSE)</f>
        <v>3498480</v>
      </c>
      <c r="T18" s="5" t="s">
        <v>29</v>
      </c>
      <c r="U18" s="11">
        <f>VLOOKUP(Tableau11[[#This Row],[N°
projet
-
Projektnr.]],[1]!Tableau5[[N°
Projet]:[Domaine d''intervention]],43,FALSE)</f>
        <v>0.6</v>
      </c>
      <c r="V18" s="4">
        <f>VLOOKUP(Tableau11[[#This Row],[N°
projet
-
Projektnr.]],[1]!Tableau5[[N°
Projet]:[Domaine d''intervention]],49,FALSE)</f>
        <v>79</v>
      </c>
      <c r="W18" s="7" t="str">
        <f>VLOOKUP(Tableau11[[#This Row],[Type d''intervention FR (code)]],[1]!Tableau9[[N°]:[DE]],2,FALSE)</f>
        <v>Protection de la nature et de la biodiversité, patrimoine naturel et ressources naturelles, infrastructures vertes et bleues</v>
      </c>
      <c r="X18" s="7" t="str">
        <f>VLOOKUP(Tableau11[[#This Row],[Type d''intervention FR (code)]],[1]!Tableau9[[N°]:[DE]],3,FALSE)</f>
        <v>Naturschutz und Schutz der biologischen Vielfalt, Naturerbe und natürliche Ressourcen, grüne und blaue Infrastruktureinrichtungen</v>
      </c>
    </row>
    <row r="19" spans="1:24" ht="87" x14ac:dyDescent="0.3">
      <c r="A19" s="4" t="str">
        <f>VLOOKUP(Tableau11[[#This Row],[N°
projet
-
Projektnr.]],[1]!Tableau5[#Data],2,FALSE)</f>
        <v>A</v>
      </c>
      <c r="B19" s="4" t="str">
        <f>VLOOKUP(Tableau11[[#This Row],[N°
projet
-
Projektnr.]],[1]!Tableau5[#Data],3,FALSE)</f>
        <v>OSA3</v>
      </c>
      <c r="C19" s="4" t="s">
        <v>108</v>
      </c>
      <c r="D19" s="5" t="str">
        <f>VLOOKUP(C19,[1]!Tableau5[[N°
Projet]:[Acronyme]],2,FALSE)</f>
        <v>MULTI.DIV</v>
      </c>
      <c r="E19" s="7" t="s">
        <v>109</v>
      </c>
      <c r="F19" s="7" t="s">
        <v>110</v>
      </c>
      <c r="G19" s="15" t="s">
        <v>111</v>
      </c>
      <c r="H19" s="15" t="s">
        <v>112</v>
      </c>
      <c r="I19" s="7" t="str">
        <f>VLOOKUP(C19,[1]!Tableau5[[N°
Projet]:[Porteur de projet]],6,FALSE)</f>
        <v>Rheinland-Pfälzische Technische Universität Kaiserslautern-Landau (RPTU)</v>
      </c>
      <c r="J19" s="5" t="str">
        <f>VLOOKUP(Tableau11[[#This Row],[N°
projet
-
Projektnr.]],[1]!Tableau5[[N°
Projet]:[NUTS 3 Localisation PP]],8,FALSE)</f>
        <v>DEB32</v>
      </c>
      <c r="K19" s="5" t="str">
        <f>VLOOKUP(Tableau11[[#This Row],[Localisation 
du porteur de projet
-
Sitz 
des Projektträgers
(code NUTS 3)]],[1]!Tableau12[#Data],2,FALSE)</f>
        <v>Kaiserslautern, Kreisfreie Stadt</v>
      </c>
      <c r="L19" s="5" t="str">
        <f>VLOOKUP(Tableau11[[#This Row],[N°
projet
-
Projektnr.]],[1]!Tableau5[[N°
Projet]:[si infra
NUTS 3
Localisation
infra]],9,FALSE)</f>
        <v>-</v>
      </c>
      <c r="M19" s="5" t="str">
        <f>IF(ISNA(VLOOKUP(Tableau11[[#This Row],[Localisation du projet 
- si réalisation physique -
-
Projektstandort
- wenn materielle Umsetzung -
(code NUTS 3)]],[1]!Tableau12[#Data],2,FALSE)),"-")</f>
        <v>-</v>
      </c>
      <c r="N19" s="9">
        <f>VLOOKUP(Tableau11[[#This Row],[N°
projet
-
Projektnr.]],[1]!Tableau5[[N°
Projet]:[Date d''approbation par le CS]],13,FALSE)</f>
        <v>45848</v>
      </c>
      <c r="O19" s="9">
        <f>VLOOKUP(Tableau11[[#This Row],[N°
projet
-
Projektnr.]],[1]!Tableau5[[N°
Projet]:[Fin
du
projet]],23,FALSE)</f>
        <v>46023</v>
      </c>
      <c r="P19" s="9">
        <f>VLOOKUP(Tableau11[[#This Row],[N°
projet
-
Projektnr.]],[1]!Tableau5[[N°
Projet]:[Fin
du
projet]],24,FALSE)</f>
        <v>47118</v>
      </c>
      <c r="Q19" s="10">
        <f>VLOOKUP(Tableau11[[#This Row],[N°
projet
-
Projektnr.]],[1]!Tableau5[[N°
Projet]:[Domaine d''intervention]],37,FALSE)</f>
        <v>4506924.2</v>
      </c>
      <c r="R19" s="10">
        <f>VLOOKUP(Tableau11[[#This Row],[N°
projet
-
Projektnr.]],[1]!Tableau5[[N°
Projet]:[Domaine d''intervention]],38,FALSE)</f>
        <v>4506924.2</v>
      </c>
      <c r="S19" s="10">
        <f>VLOOKUP(Tableau11[[#This Row],[N°
projet
-
Projektnr.]],[1]!Tableau5[[N°
Projet]:[Domaine d''intervention]],40,FALSE)</f>
        <v>2704154.52</v>
      </c>
      <c r="T19" s="5" t="s">
        <v>29</v>
      </c>
      <c r="U19" s="11">
        <f>VLOOKUP(Tableau11[[#This Row],[N°
projet
-
Projektnr.]],[1]!Tableau5[[N°
Projet]:[Domaine d''intervention]],43,FALSE)</f>
        <v>0.6</v>
      </c>
      <c r="V19" s="4">
        <f>VLOOKUP(Tableau11[[#This Row],[N°
projet
-
Projektnr.]],[1]!Tableau5[[N°
Projet]:[Domaine d''intervention]],49,FALSE)</f>
        <v>79</v>
      </c>
      <c r="W19" s="7" t="str">
        <f>VLOOKUP(Tableau11[[#This Row],[Type d''intervention FR (code)]],[1]!Tableau9[[N°]:[DE]],2,FALSE)</f>
        <v>Protection de la nature et de la biodiversité, patrimoine naturel et ressources naturelles, infrastructures vertes et bleues</v>
      </c>
      <c r="X19" s="7" t="str">
        <f>VLOOKUP(Tableau11[[#This Row],[Type d''intervention FR (code)]],[1]!Tableau9[[N°]:[DE]],3,FALSE)</f>
        <v>Naturschutz und Schutz der biologischen Vielfalt, Naturerbe und natürliche Ressourcen, grüne und blaue Infrastruktureinrichtungen</v>
      </c>
    </row>
    <row r="20" spans="1:24" ht="121.8" x14ac:dyDescent="0.3">
      <c r="A20" s="4" t="str">
        <f>VLOOKUP(Tableau11[[#This Row],[N°
projet
-
Projektnr.]],[1]!Tableau5[#Data],2,FALSE)</f>
        <v>A</v>
      </c>
      <c r="B20" s="4" t="str">
        <f>VLOOKUP(Tableau11[[#This Row],[N°
projet
-
Projektnr.]],[1]!Tableau5[#Data],3,FALSE)</f>
        <v>OSA3</v>
      </c>
      <c r="C20" s="4" t="s">
        <v>113</v>
      </c>
      <c r="D20" s="7" t="s">
        <v>114</v>
      </c>
      <c r="E20" s="7" t="s">
        <v>115</v>
      </c>
      <c r="F20" s="7" t="s">
        <v>116</v>
      </c>
      <c r="G20" s="15" t="s">
        <v>117</v>
      </c>
      <c r="H20" s="15" t="s">
        <v>118</v>
      </c>
      <c r="I20" s="7" t="str">
        <f>VLOOKUP(C20,[1]!Tableau5[[N°
Projet]:[Porteur de projet]],6,FALSE)</f>
        <v>Ligue pour la Protection des Oiseaux (LPO)</v>
      </c>
      <c r="J20" s="5" t="str">
        <f>VLOOKUP(Tableau11[[#This Row],[N°
projet
-
Projektnr.]],[1]!Tableau5[[N°
Projet]:[NUTS 3 Localisation PP]],8,FALSE)</f>
        <v>FRF11</v>
      </c>
      <c r="K20" s="5" t="str">
        <f>VLOOKUP(Tableau11[[#This Row],[Localisation 
du porteur de projet
-
Sitz 
des Projektträgers
(code NUTS 3)]],[1]!Tableau12[#Data],2,FALSE)</f>
        <v>Bas-Rhin</v>
      </c>
      <c r="L20" s="5" t="str">
        <f>VLOOKUP(Tableau11[[#This Row],[N°
projet
-
Projektnr.]],[1]!Tableau5[[N°
Projet]:[si infra
NUTS 3
Localisation
infra]],9,FALSE)</f>
        <v>-</v>
      </c>
      <c r="M20" s="5" t="str">
        <f>IF(ISNA(VLOOKUP(Tableau11[[#This Row],[Localisation du projet 
- si réalisation physique -
-
Projektstandort
- wenn materielle Umsetzung -
(code NUTS 3)]],[1]!Tableau12[#Data],2,FALSE)),"-")</f>
        <v>-</v>
      </c>
      <c r="N20" s="9">
        <f>VLOOKUP(Tableau11[[#This Row],[N°
projet
-
Projektnr.]],[1]!Tableau5[[N°
Projet]:[Date d''approbation par le CS]],13,FALSE)</f>
        <v>45848</v>
      </c>
      <c r="O20" s="9">
        <f>VLOOKUP(Tableau11[[#This Row],[N°
projet
-
Projektnr.]],[1]!Tableau5[[N°
Projet]:[Fin
du
projet]],23,FALSE)</f>
        <v>45870</v>
      </c>
      <c r="P20" s="9">
        <f>VLOOKUP(Tableau11[[#This Row],[N°
projet
-
Projektnr.]],[1]!Tableau5[[N°
Projet]:[Fin
du
projet]],24,FALSE)</f>
        <v>46965</v>
      </c>
      <c r="Q20" s="10">
        <f>VLOOKUP(Tableau11[[#This Row],[N°
projet
-
Projektnr.]],[1]!Tableau5[[N°
Projet]:[Domaine d''intervention]],37,FALSE)</f>
        <v>1488697.8399999999</v>
      </c>
      <c r="R20" s="10">
        <f>VLOOKUP(Tableau11[[#This Row],[N°
projet
-
Projektnr.]],[1]!Tableau5[[N°
Projet]:[Domaine d''intervention]],38,FALSE)</f>
        <v>1488697.8399999999</v>
      </c>
      <c r="S20" s="10">
        <f>VLOOKUP(Tableau11[[#This Row],[N°
projet
-
Projektnr.]],[1]!Tableau5[[N°
Projet]:[Domaine d''intervention]],40,FALSE)</f>
        <v>893218.7</v>
      </c>
      <c r="T20" s="5" t="s">
        <v>29</v>
      </c>
      <c r="U20" s="11">
        <f>VLOOKUP(Tableau11[[#This Row],[N°
projet
-
Projektnr.]],[1]!Tableau5[[N°
Projet]:[Domaine d''intervention]],43,FALSE)</f>
        <v>0.59999999731308806</v>
      </c>
      <c r="V20" s="4">
        <f>VLOOKUP(Tableau11[[#This Row],[N°
projet
-
Projektnr.]],[1]!Tableau5[[N°
Projet]:[Domaine d''intervention]],49,FALSE)</f>
        <v>79</v>
      </c>
      <c r="W20" s="7" t="str">
        <f>VLOOKUP(Tableau11[[#This Row],[Type d''intervention FR (code)]],[1]!Tableau9[[N°]:[DE]],2,FALSE)</f>
        <v>Protection de la nature et de la biodiversité, patrimoine naturel et ressources naturelles, infrastructures vertes et bleues</v>
      </c>
      <c r="X20" s="7" t="str">
        <f>VLOOKUP(Tableau11[[#This Row],[Type d''intervention FR (code)]],[1]!Tableau9[[N°]:[DE]],3,FALSE)</f>
        <v>Naturschutz und Schutz der biologischen Vielfalt, Naturerbe und natürliche Ressourcen, grüne und blaue Infrastruktureinrichtungen</v>
      </c>
    </row>
    <row r="21" spans="1:24" ht="104.4" x14ac:dyDescent="0.3">
      <c r="A21" s="4" t="str">
        <f>VLOOKUP(Tableau11[[#This Row],[N°
projet
-
Projektnr.]],[1]!Tableau5[#Data],2,FALSE)</f>
        <v>A</v>
      </c>
      <c r="B21" s="4" t="str">
        <f>VLOOKUP(Tableau11[[#This Row],[N°
projet
-
Projektnr.]],[1]!Tableau5[#Data],3,FALSE)</f>
        <v>OSA3</v>
      </c>
      <c r="C21" s="4" t="s">
        <v>119</v>
      </c>
      <c r="D21" s="5" t="str">
        <f>VLOOKUP(C21,[1]!Tableau5[[N°
Projet]:[Acronyme]],2,FALSE)</f>
        <v>OpDyNat</v>
      </c>
      <c r="E21" s="7" t="s">
        <v>120</v>
      </c>
      <c r="F21" s="7" t="s">
        <v>121</v>
      </c>
      <c r="G21" s="17" t="s">
        <v>122</v>
      </c>
      <c r="H21" s="15" t="s">
        <v>123</v>
      </c>
      <c r="I21" s="7" t="str">
        <f>VLOOKUP(C21,[1]!Tableau5[[N°
Projet]:[Porteur de projet]],6,FALSE)</f>
        <v>Conservatoire des Sites Alsaciens</v>
      </c>
      <c r="J21" s="5" t="str">
        <f>VLOOKUP(Tableau11[[#This Row],[N°
projet
-
Projektnr.]],[1]!Tableau5[[N°
Projet]:[NUTS 3 Localisation PP]],8,FALSE)</f>
        <v>FRF12</v>
      </c>
      <c r="K21" s="5" t="str">
        <f>VLOOKUP(Tableau11[[#This Row],[Localisation 
du porteur de projet
-
Sitz 
des Projektträgers
(code NUTS 3)]],[1]!Tableau12[#Data],2,FALSE)</f>
        <v>Haut-Rhin</v>
      </c>
      <c r="L21" s="5" t="str">
        <f>VLOOKUP(Tableau11[[#This Row],[N°
projet
-
Projektnr.]],[1]!Tableau5[[N°
Projet]:[si infra
NUTS 3
Localisation
infra]],9,FALSE)</f>
        <v>-</v>
      </c>
      <c r="M21" s="5" t="str">
        <f>IF(ISNA(VLOOKUP(Tableau11[[#This Row],[Localisation du projet 
- si réalisation physique -
-
Projektstandort
- wenn materielle Umsetzung -
(code NUTS 3)]],[1]!Tableau12[#Data],2,FALSE)),"-")</f>
        <v>-</v>
      </c>
      <c r="N21" s="9">
        <f>VLOOKUP(Tableau11[[#This Row],[N°
projet
-
Projektnr.]],[1]!Tableau5[[N°
Projet]:[Date d''approbation par le CS]],13,FALSE)</f>
        <v>45848</v>
      </c>
      <c r="O21" s="9">
        <f>VLOOKUP(Tableau11[[#This Row],[N°
projet
-
Projektnr.]],[1]!Tableau5[[N°
Projet]:[Fin
du
projet]],23,FALSE)</f>
        <v>45931</v>
      </c>
      <c r="P21" s="9">
        <f>VLOOKUP(Tableau11[[#This Row],[N°
projet
-
Projektnr.]],[1]!Tableau5[[N°
Projet]:[Fin
du
projet]],24,FALSE)</f>
        <v>47208</v>
      </c>
      <c r="Q21" s="10">
        <f>VLOOKUP(Tableau11[[#This Row],[N°
projet
-
Projektnr.]],[1]!Tableau5[[N°
Projet]:[Domaine d''intervention]],37,FALSE)</f>
        <v>1512776.9300000002</v>
      </c>
      <c r="R21" s="10">
        <f>VLOOKUP(Tableau11[[#This Row],[N°
projet
-
Projektnr.]],[1]!Tableau5[[N°
Projet]:[Domaine d''intervention]],38,FALSE)</f>
        <v>1512776.9300000002</v>
      </c>
      <c r="S21" s="10">
        <f>VLOOKUP(Tableau11[[#This Row],[N°
projet
-
Projektnr.]],[1]!Tableau5[[N°
Projet]:[Domaine d''intervention]],40,FALSE)</f>
        <v>907666.16</v>
      </c>
      <c r="T21" s="5" t="s">
        <v>29</v>
      </c>
      <c r="U21" s="11">
        <f>VLOOKUP(Tableau11[[#This Row],[N°
projet
-
Projektnr.]],[1]!Tableau5[[N°
Projet]:[Domaine d''intervention]],43,FALSE)</f>
        <v>0.60000000132207199</v>
      </c>
      <c r="V21" s="4">
        <f>VLOOKUP(Tableau11[[#This Row],[N°
projet
-
Projektnr.]],[1]!Tableau5[[N°
Projet]:[Domaine d''intervention]],49,FALSE)</f>
        <v>78</v>
      </c>
      <c r="W21" s="7" t="str">
        <f>VLOOKUP(Tableau11[[#This Row],[Type d''intervention FR (code)]],[1]!Tableau9[[N°]:[DE]],2,FALSE)</f>
        <v>Protection, restauration et utilisation durable des sites Natura 2000</v>
      </c>
      <c r="X21" s="7" t="str">
        <f>VLOOKUP(Tableau11[[#This Row],[Type d''intervention FR (code)]],[1]!Tableau9[[N°]:[DE]],3,FALSE)</f>
        <v>Schutz, Wiederherstellung und nachhaltige Nutzung von Natura-2000-Gebieten</v>
      </c>
    </row>
    <row r="22" spans="1:24" ht="104.4" x14ac:dyDescent="0.3">
      <c r="A22" s="4" t="str">
        <f>VLOOKUP(Tableau11[[#This Row],[N°
projet
-
Projektnr.]],[1]!Tableau5[#Data],2,FALSE)</f>
        <v>A</v>
      </c>
      <c r="B22" s="4" t="str">
        <f>VLOOKUP(Tableau11[[#This Row],[N°
projet
-
Projektnr.]],[1]!Tableau5[#Data],3,FALSE)</f>
        <v>OSA3</v>
      </c>
      <c r="C22" s="4" t="s">
        <v>124</v>
      </c>
      <c r="D22" s="7" t="s">
        <v>125</v>
      </c>
      <c r="E22" s="5" t="s">
        <v>126</v>
      </c>
      <c r="F22" s="7" t="s">
        <v>127</v>
      </c>
      <c r="G22" s="15" t="s">
        <v>128</v>
      </c>
      <c r="H22" s="15" t="s">
        <v>129</v>
      </c>
      <c r="I22" s="7" t="str">
        <f>VLOOKUP(C22,[1]!Tableau5[[N°
Projet]:[Porteur de projet]],6,FALSE)</f>
        <v>Collectivité européenne d'Alsace (CeA)</v>
      </c>
      <c r="J22" s="5" t="str">
        <f>VLOOKUP(Tableau11[[#This Row],[N°
projet
-
Projektnr.]],[1]!Tableau5[[N°
Projet]:[NUTS 3 Localisation PP]],8,FALSE)</f>
        <v>FRF11</v>
      </c>
      <c r="K22" s="5" t="str">
        <f>VLOOKUP(Tableau11[[#This Row],[Localisation 
du porteur de projet
-
Sitz 
des Projektträgers
(code NUTS 3)]],[1]!Tableau12[#Data],2,FALSE)</f>
        <v>Bas-Rhin</v>
      </c>
      <c r="L22" s="5" t="str">
        <f>VLOOKUP(Tableau11[[#This Row],[N°
projet
-
Projektnr.]],[1]!Tableau5[[N°
Projet]:[si infra
NUTS 3
Localisation
infra]],9,FALSE)</f>
        <v>-</v>
      </c>
      <c r="M22" s="5" t="str">
        <f>IF(ISNA(VLOOKUP(Tableau11[[#This Row],[Localisation du projet 
- si réalisation physique -
-
Projektstandort
- wenn materielle Umsetzung -
(code NUTS 3)]],[1]!Tableau12[#Data],2,FALSE)),"-")</f>
        <v>-</v>
      </c>
      <c r="N22" s="9">
        <f>VLOOKUP(Tableau11[[#This Row],[N°
projet
-
Projektnr.]],[1]!Tableau5[[N°
Projet]:[Date d''approbation par le CS]],13,FALSE)</f>
        <v>45848</v>
      </c>
      <c r="O22" s="9">
        <f>VLOOKUP(Tableau11[[#This Row],[N°
projet
-
Projektnr.]],[1]!Tableau5[[N°
Projet]:[Fin
du
projet]],23,FALSE)</f>
        <v>45931</v>
      </c>
      <c r="P22" s="9">
        <f>VLOOKUP(Tableau11[[#This Row],[N°
projet
-
Projektnr.]],[1]!Tableau5[[N°
Projet]:[Fin
du
projet]],24,FALSE)</f>
        <v>47026</v>
      </c>
      <c r="Q22" s="10">
        <f>VLOOKUP(Tableau11[[#This Row],[N°
projet
-
Projektnr.]],[1]!Tableau5[[N°
Projet]:[Domaine d''intervention]],37,FALSE)</f>
        <v>4301235.92</v>
      </c>
      <c r="R22" s="10">
        <f>VLOOKUP(Tableau11[[#This Row],[N°
projet
-
Projektnr.]],[1]!Tableau5[[N°
Projet]:[Domaine d''intervention]],38,FALSE)</f>
        <v>4301235.92</v>
      </c>
      <c r="S22" s="10">
        <f>VLOOKUP(Tableau11[[#This Row],[N°
projet
-
Projektnr.]],[1]!Tableau5[[N°
Projet]:[Domaine d''intervention]],40,FALSE)</f>
        <v>2580741.56</v>
      </c>
      <c r="T22" s="5" t="s">
        <v>29</v>
      </c>
      <c r="U22" s="11">
        <f>VLOOKUP(Tableau11[[#This Row],[N°
projet
-
Projektnr.]],[1]!Tableau5[[N°
Projet]:[Domaine d''intervention]],43,FALSE)</f>
        <v>0.60000000185993052</v>
      </c>
      <c r="V22" s="4">
        <f>VLOOKUP(Tableau11[[#This Row],[N°
projet
-
Projektnr.]],[1]!Tableau5[[N°
Projet]:[Domaine d''intervention]],49,FALSE)</f>
        <v>79</v>
      </c>
      <c r="W22" s="7" t="str">
        <f>VLOOKUP(Tableau11[[#This Row],[Type d''intervention FR (code)]],[1]!Tableau9[[N°]:[DE]],2,FALSE)</f>
        <v>Protection de la nature et de la biodiversité, patrimoine naturel et ressources naturelles, infrastructures vertes et bleues</v>
      </c>
      <c r="X22" s="7" t="str">
        <f>VLOOKUP(Tableau11[[#This Row],[Type d''intervention FR (code)]],[1]!Tableau9[[N°]:[DE]],3,FALSE)</f>
        <v>Naturschutz und Schutz der biologischen Vielfalt, Naturerbe und natürliche Ressourcen, grüne und blaue Infrastruktureinrichtungen</v>
      </c>
    </row>
    <row r="23" spans="1:24" ht="87" x14ac:dyDescent="0.3">
      <c r="A23" s="4" t="str">
        <f>VLOOKUP(Tableau11[[#This Row],[N°
projet
-
Projektnr.]],[1]!Tableau5[#Data],2,FALSE)</f>
        <v>A</v>
      </c>
      <c r="B23" s="4" t="str">
        <f>VLOOKUP(Tableau11[[#This Row],[N°
projet
-
Projektnr.]],[1]!Tableau5[#Data],3,FALSE)</f>
        <v>OSA3</v>
      </c>
      <c r="C23" s="4" t="s">
        <v>130</v>
      </c>
      <c r="D23" s="5" t="str">
        <f>VLOOKUP(C23,[1]!Tableau5[[N°
Projet]:[Acronyme]],2,FALSE)</f>
        <v>AgriRePlas</v>
      </c>
      <c r="E23" s="7" t="s">
        <v>131</v>
      </c>
      <c r="F23" s="7" t="s">
        <v>132</v>
      </c>
      <c r="G23" s="15" t="s">
        <v>133</v>
      </c>
      <c r="H23" s="15" t="s">
        <v>134</v>
      </c>
      <c r="I23" s="7" t="str">
        <f>VLOOKUP(C23,[1]!Tableau5[[N°
Projet]:[Porteur de projet]],6,FALSE)</f>
        <v>HYDRA Marine Sciences GmbH</v>
      </c>
      <c r="J23" s="5" t="str">
        <f>VLOOKUP(Tableau11[[#This Row],[N°
projet
-
Projektnr.]],[1]!Tableau5[[N°
Projet]:[NUTS 3 Localisation PP]],8,FALSE)</f>
        <v>DE124</v>
      </c>
      <c r="K23" s="5" t="str">
        <f>VLOOKUP(Tableau11[[#This Row],[Localisation 
du porteur de projet
-
Sitz 
des Projektträgers
(code NUTS 3)]],[1]!Tableau12[#Data],2,FALSE)</f>
        <v>Rastatt</v>
      </c>
      <c r="L23" s="5" t="str">
        <f>VLOOKUP(Tableau11[[#This Row],[N°
projet
-
Projektnr.]],[1]!Tableau5[[N°
Projet]:[si infra
NUTS 3
Localisation
infra]],9,FALSE)</f>
        <v>-</v>
      </c>
      <c r="M23" s="5" t="str">
        <f>IF(ISNA(VLOOKUP(Tableau11[[#This Row],[Localisation du projet 
- si réalisation physique -
-
Projektstandort
- wenn materielle Umsetzung -
(code NUTS 3)]],[1]!Tableau12[#Data],2,FALSE)),"-")</f>
        <v>-</v>
      </c>
      <c r="N23" s="9">
        <f>VLOOKUP(Tableau11[[#This Row],[N°
projet
-
Projektnr.]],[1]!Tableau5[[N°
Projet]:[Date d''approbation par le CS]],13,FALSE)</f>
        <v>45848</v>
      </c>
      <c r="O23" s="9">
        <f>VLOOKUP(Tableau11[[#This Row],[N°
projet
-
Projektnr.]],[1]!Tableau5[[N°
Projet]:[Fin
du
projet]],23,FALSE)</f>
        <v>45870</v>
      </c>
      <c r="P23" s="9">
        <f>VLOOKUP(Tableau11[[#This Row],[N°
projet
-
Projektnr.]],[1]!Tableau5[[N°
Projet]:[Fin
du
projet]],24,FALSE)</f>
        <v>47299</v>
      </c>
      <c r="Q23" s="10">
        <f>VLOOKUP(Tableau11[[#This Row],[N°
projet
-
Projektnr.]],[1]!Tableau5[[N°
Projet]:[Domaine d''intervention]],37,FALSE)</f>
        <v>1643802.49</v>
      </c>
      <c r="R23" s="10">
        <f>VLOOKUP(Tableau11[[#This Row],[N°
projet
-
Projektnr.]],[1]!Tableau5[[N°
Projet]:[Domaine d''intervention]],38,FALSE)</f>
        <v>1643802.49</v>
      </c>
      <c r="S23" s="10">
        <f>VLOOKUP(Tableau11[[#This Row],[N°
projet
-
Projektnr.]],[1]!Tableau5[[N°
Projet]:[Domaine d''intervention]],40,FALSE)</f>
        <v>986281.49</v>
      </c>
      <c r="T23" s="5" t="s">
        <v>29</v>
      </c>
      <c r="U23" s="11">
        <f>VLOOKUP(Tableau11[[#This Row],[N°
projet
-
Projektnr.]],[1]!Tableau5[[N°
Projet]:[Domaine d''intervention]],43,FALSE)</f>
        <v>0.59999999756661759</v>
      </c>
      <c r="V23" s="4">
        <f>VLOOKUP(Tableau11[[#This Row],[N°
projet
-
Projektnr.]],[1]!Tableau5[[N°
Projet]:[Domaine d''intervention]],49,FALSE)</f>
        <v>69</v>
      </c>
      <c r="W23" s="7" t="str">
        <f>VLOOKUP(Tableau11[[#This Row],[Type d''intervention FR (code)]],[1]!Tableau9[[N°]:[DE]],2,FALSE)</f>
        <v>Gestion commerciale et industrielle des déchets: mesures de prévention, de réduction, de tri, de réutilisation et de recyclage</v>
      </c>
      <c r="X23" s="7" t="str">
        <f>VLOOKUP(Tableau11[[#This Row],[Type d''intervention FR (code)]],[1]!Tableau9[[N°]:[DE]],3,FALSE)</f>
        <v>Abfallbewirtschaftung für Gewerbe- und Industrieabfälle: Maßnahmen zur Vermeidung, Verringerung, Trennung und Wiederverwendung sowie zum Recycling</v>
      </c>
    </row>
    <row r="24" spans="1:24" ht="139.19999999999999" x14ac:dyDescent="0.3">
      <c r="A24" s="4" t="str">
        <f>VLOOKUP(Tableau11[[#This Row],[N°
projet
-
Projektnr.]],[1]!Tableau5[#Data],2,FALSE)</f>
        <v>B</v>
      </c>
      <c r="B24" s="4" t="str">
        <f>VLOOKUP(Tableau11[[#This Row],[N°
projet
-
Projektnr.]],[1]!Tableau5[#Data],3,FALSE)</f>
        <v>OSB1</v>
      </c>
      <c r="C24" s="4" t="s">
        <v>135</v>
      </c>
      <c r="D24" s="5" t="str">
        <f>VLOOKUP(C24,[1]!Tableau5[[N°
Projet]:[Acronyme]],2,FALSE)</f>
        <v>Fahrrhein</v>
      </c>
      <c r="E24" s="7" t="s">
        <v>136</v>
      </c>
      <c r="F24" s="7" t="s">
        <v>137</v>
      </c>
      <c r="G24" s="15" t="s">
        <v>138</v>
      </c>
      <c r="H24" s="15" t="s">
        <v>139</v>
      </c>
      <c r="I24" s="7" t="str">
        <f>VLOOKUP(C24,[1]!Tableau5[[N°
Projet]:[Porteur de projet]],6,FALSE)</f>
        <v>Commune de Schoenau</v>
      </c>
      <c r="J24" s="5" t="str">
        <f>VLOOKUP(Tableau11[[#This Row],[N°
projet
-
Projektnr.]],[1]!Tableau5[[N°
Projet]:[NUTS 3 Localisation PP]],8,FALSE)</f>
        <v>FRF11</v>
      </c>
      <c r="K24" s="5" t="str">
        <f>VLOOKUP(Tableau11[[#This Row],[Localisation 
du porteur de projet
-
Sitz 
des Projektträgers
(code NUTS 3)]],[1]!Tableau12[#Data],2,FALSE)</f>
        <v>Bas-Rhin</v>
      </c>
      <c r="L24" s="5" t="str">
        <f>VLOOKUP(Tableau11[[#This Row],[N°
projet
-
Projektnr.]],[1]!Tableau5[[N°
Projet]:[si infra
NUTS 3
Localisation
infra]],9,FALSE)</f>
        <v>-</v>
      </c>
      <c r="M24" s="5" t="str">
        <f>IF(ISNA(VLOOKUP(Tableau11[[#This Row],[Localisation du projet 
- si réalisation physique -
-
Projektstandort
- wenn materielle Umsetzung -
(code NUTS 3)]],[1]!Tableau12[#Data],2,FALSE)),"-")</f>
        <v>-</v>
      </c>
      <c r="N24" s="9">
        <f>VLOOKUP(Tableau11[[#This Row],[N°
projet
-
Projektnr.]],[1]!Tableau5[[N°
Projet]:[Date d''approbation par le CS]],13,FALSE)</f>
        <v>45113</v>
      </c>
      <c r="O24" s="9">
        <f>VLOOKUP(Tableau11[[#This Row],[N°
projet
-
Projektnr.]],[1]!Tableau5[[N°
Projet]:[Fin
du
projet]],23,FALSE)</f>
        <v>45108</v>
      </c>
      <c r="P24" s="9">
        <f>VLOOKUP(Tableau11[[#This Row],[N°
projet
-
Projektnr.]],[1]!Tableau5[[N°
Projet]:[Fin
du
projet]],24,FALSE)</f>
        <v>45838</v>
      </c>
      <c r="Q24" s="10">
        <f>VLOOKUP(Tableau11[[#This Row],[N°
projet
-
Projektnr.]],[1]!Tableau5[[N°
Projet]:[Domaine d''intervention]],37,FALSE)</f>
        <v>200670</v>
      </c>
      <c r="R24" s="10">
        <f>VLOOKUP(Tableau11[[#This Row],[N°
projet
-
Projektnr.]],[1]!Tableau5[[N°
Projet]:[Domaine d''intervention]],38,FALSE)</f>
        <v>200670</v>
      </c>
      <c r="S24" s="10">
        <f>VLOOKUP(Tableau11[[#This Row],[N°
projet
-
Projektnr.]],[1]!Tableau5[[N°
Projet]:[Domaine d''intervention]],40,FALSE)</f>
        <v>100335</v>
      </c>
      <c r="T24" s="5" t="s">
        <v>29</v>
      </c>
      <c r="U24" s="11">
        <f>VLOOKUP(Tableau11[[#This Row],[N°
projet
-
Projektnr.]],[1]!Tableau5[[N°
Projet]:[Domaine d''intervention]],43,FALSE)</f>
        <v>0.5</v>
      </c>
      <c r="V24" s="4">
        <f>VLOOKUP(Tableau11[[#This Row],[N°
projet
-
Projektnr.]],[1]!Tableau5[[N°
Projet]:[Domaine d''intervention]],49,FALSE)</f>
        <v>174</v>
      </c>
      <c r="W24" s="7" t="str">
        <f>VLOOKUP(Tableau11[[#This Row],[Type d''intervention FR (code)]],[1]!Tableau9[[N°]:[DE]],2,FALSE)</f>
        <v>Interreg: gestion des points de passage frontaliers, mobilité aux frontières et gestion des migrations</v>
      </c>
      <c r="X24" s="7" t="str">
        <f>VLOOKUP(Tableau11[[#This Row],[Type d''intervention FR (code)]],[1]!Tableau9[[N°]:[DE]],3,FALSE)</f>
        <v>Interreg: Grenzmanagement sowie Mobilitäts- und Migrationsmanagement</v>
      </c>
    </row>
    <row r="25" spans="1:24" ht="139.19999999999999" x14ac:dyDescent="0.3">
      <c r="A25" s="4" t="str">
        <f>VLOOKUP(Tableau11[[#This Row],[N°
projet
-
Projektnr.]],[1]!Tableau5[#Data],2,FALSE)</f>
        <v>B</v>
      </c>
      <c r="B25" s="4" t="str">
        <f>VLOOKUP(Tableau11[[#This Row],[N°
projet
-
Projektnr.]],[1]!Tableau5[#Data],3,FALSE)</f>
        <v>OSB1</v>
      </c>
      <c r="C25" s="4" t="s">
        <v>140</v>
      </c>
      <c r="D25" s="5" t="str">
        <f>VLOOKUP(C25,[1]!Tableau5[[N°
Projet]:[Acronyme]],2,FALSE)</f>
        <v>SUNDGOMOBICH</v>
      </c>
      <c r="E25" s="7" t="s">
        <v>141</v>
      </c>
      <c r="F25" s="15" t="s">
        <v>142</v>
      </c>
      <c r="G25" s="15" t="s">
        <v>143</v>
      </c>
      <c r="H25" s="15" t="s">
        <v>144</v>
      </c>
      <c r="I25" s="7" t="str">
        <f>VLOOKUP(C25,[1]!Tableau5[[N°
Projet]:[Porteur de projet]],6,FALSE)</f>
        <v>Pôle d’Equilibre Territorial et Rural (PETR) du Pays du Sundgau</v>
      </c>
      <c r="J25" s="5" t="str">
        <f>VLOOKUP(Tableau11[[#This Row],[N°
projet
-
Projektnr.]],[1]!Tableau5[[N°
Projet]:[NUTS 3 Localisation PP]],8,FALSE)</f>
        <v>FRF12</v>
      </c>
      <c r="K25" s="5" t="str">
        <f>VLOOKUP(Tableau11[[#This Row],[Localisation 
du porteur de projet
-
Sitz 
des Projektträgers
(code NUTS 3)]],[1]!Tableau12[#Data],2,FALSE)</f>
        <v>Haut-Rhin</v>
      </c>
      <c r="L25" s="5" t="str">
        <f>VLOOKUP(Tableau11[[#This Row],[N°
projet
-
Projektnr.]],[1]!Tableau5[[N°
Projet]:[si infra
NUTS 3
Localisation
infra]],9,FALSE)</f>
        <v>-</v>
      </c>
      <c r="M25" s="5" t="str">
        <f>IF(ISNA(VLOOKUP(Tableau11[[#This Row],[Localisation du projet 
- si réalisation physique -
-
Projektstandort
- wenn materielle Umsetzung -
(code NUTS 3)]],[1]!Tableau12[#Data],2,FALSE)),"-")</f>
        <v>-</v>
      </c>
      <c r="N25" s="9">
        <f>VLOOKUP(Tableau11[[#This Row],[N°
projet
-
Projektnr.]],[1]!Tableau5[[N°
Projet]:[Date d''approbation par le CS]],13,FALSE)</f>
        <v>45267</v>
      </c>
      <c r="O25" s="9">
        <f>VLOOKUP(Tableau11[[#This Row],[N°
projet
-
Projektnr.]],[1]!Tableau5[[N°
Projet]:[Fin
du
projet]],23,FALSE)</f>
        <v>45292</v>
      </c>
      <c r="P25" s="9">
        <f>VLOOKUP(Tableau11[[#This Row],[N°
projet
-
Projektnr.]],[1]!Tableau5[[N°
Projet]:[Fin
du
projet]],24,FALSE)</f>
        <v>45838</v>
      </c>
      <c r="Q25" s="10">
        <f>VLOOKUP(Tableau11[[#This Row],[N°
projet
-
Projektnr.]],[1]!Tableau5[[N°
Projet]:[Domaine d''intervention]],37,FALSE)</f>
        <v>319050</v>
      </c>
      <c r="R25" s="10">
        <f>VLOOKUP(Tableau11[[#This Row],[N°
projet
-
Projektnr.]],[1]!Tableau5[[N°
Projet]:[Domaine d''intervention]],38,FALSE)</f>
        <v>294050</v>
      </c>
      <c r="S25" s="10">
        <f>VLOOKUP(Tableau11[[#This Row],[N°
projet
-
Projektnr.]],[1]!Tableau5[[N°
Projet]:[Domaine d''intervention]],40,FALSE)</f>
        <v>147025</v>
      </c>
      <c r="T25" s="5" t="s">
        <v>29</v>
      </c>
      <c r="U25" s="11">
        <f>VLOOKUP(Tableau11[[#This Row],[N°
projet
-
Projektnr.]],[1]!Tableau5[[N°
Projet]:[Domaine d''intervention]],43,FALSE)</f>
        <v>0.5</v>
      </c>
      <c r="V25" s="4">
        <f>VLOOKUP(Tableau11[[#This Row],[N°
projet
-
Projektnr.]],[1]!Tableau5[[N°
Projet]:[Domaine d''intervention]],49,FALSE)</f>
        <v>174</v>
      </c>
      <c r="W25" s="7" t="str">
        <f>VLOOKUP(Tableau11[[#This Row],[Type d''intervention FR (code)]],[1]!Tableau9[[N°]:[DE]],2,FALSE)</f>
        <v>Interreg: gestion des points de passage frontaliers, mobilité aux frontières et gestion des migrations</v>
      </c>
      <c r="X25" s="7" t="str">
        <f>VLOOKUP(Tableau11[[#This Row],[Type d''intervention FR (code)]],[1]!Tableau9[[N°]:[DE]],3,FALSE)</f>
        <v>Interreg: Grenzmanagement sowie Mobilitäts- und Migrationsmanagement</v>
      </c>
    </row>
    <row r="26" spans="1:24" ht="87" x14ac:dyDescent="0.3">
      <c r="A26" s="4" t="str">
        <f>VLOOKUP(Tableau11[[#This Row],[N°
projet
-
Projektnr.]],[1]!Tableau5[#Data],2,FALSE)</f>
        <v>B</v>
      </c>
      <c r="B26" s="4" t="str">
        <f>VLOOKUP(Tableau11[[#This Row],[N°
projet
-
Projektnr.]],[1]!Tableau5[#Data],3,FALSE)</f>
        <v>OSB1</v>
      </c>
      <c r="C26" s="4" t="s">
        <v>145</v>
      </c>
      <c r="D26" s="5" t="str">
        <f>VLOOKUP(C26,[1]!Tableau5[[N°
Projet]:[Acronyme]],2,FALSE)</f>
        <v>FREUND</v>
      </c>
      <c r="E26" s="7" t="s">
        <v>146</v>
      </c>
      <c r="F26" s="7" t="s">
        <v>146</v>
      </c>
      <c r="G26" s="15" t="s">
        <v>147</v>
      </c>
      <c r="H26" s="15" t="s">
        <v>148</v>
      </c>
      <c r="I26" s="7" t="str">
        <f>VLOOKUP(C26,[1]!Tableau5[[N°
Projet]:[Porteur de projet]],6,FALSE)</f>
        <v>Landkreis Lörrach</v>
      </c>
      <c r="J26" s="5" t="str">
        <f>VLOOKUP(Tableau11[[#This Row],[N°
projet
-
Projektnr.]],[1]!Tableau5[[N°
Projet]:[NUTS 3 Localisation PP]],8,FALSE)</f>
        <v>DE139</v>
      </c>
      <c r="K26" s="5" t="str">
        <f>VLOOKUP(Tableau11[[#This Row],[Localisation 
du porteur de projet
-
Sitz 
des Projektträgers
(code NUTS 3)]],[1]!Tableau12[#Data],2,FALSE)</f>
        <v>Lörrach</v>
      </c>
      <c r="L26" s="5" t="str">
        <f>VLOOKUP(Tableau11[[#This Row],[N°
projet
-
Projektnr.]],[1]!Tableau5[[N°
Projet]:[si infra
NUTS 3
Localisation
infra]],9,FALSE)</f>
        <v>-</v>
      </c>
      <c r="M26" s="5" t="str">
        <f>IF(ISNA(VLOOKUP(Tableau11[[#This Row],[Localisation du projet 
- si réalisation physique -
-
Projektstandort
- wenn materielle Umsetzung -
(code NUTS 3)]],[1]!Tableau12[#Data],2,FALSE)),"-")</f>
        <v>-</v>
      </c>
      <c r="N26" s="9">
        <f>VLOOKUP(Tableau11[[#This Row],[N°
projet
-
Projektnr.]],[1]!Tableau5[[N°
Projet]:[Date d''approbation par le CS]],13,FALSE)</f>
        <v>45370</v>
      </c>
      <c r="O26" s="9">
        <f>VLOOKUP(Tableau11[[#This Row],[N°
projet
-
Projektnr.]],[1]!Tableau5[[N°
Projet]:[Fin
du
projet]],23,FALSE)</f>
        <v>45444</v>
      </c>
      <c r="P26" s="9">
        <f>VLOOKUP(Tableau11[[#This Row],[N°
projet
-
Projektnr.]],[1]!Tableau5[[N°
Projet]:[Fin
du
projet]],24,FALSE)</f>
        <v>46752</v>
      </c>
      <c r="Q26" s="10">
        <f>VLOOKUP(Tableau11[[#This Row],[N°
projet
-
Projektnr.]],[1]!Tableau5[[N°
Projet]:[Domaine d''intervention]],37,FALSE)</f>
        <v>4995983.66</v>
      </c>
      <c r="R26" s="10">
        <f>VLOOKUP(Tableau11[[#This Row],[N°
projet
-
Projektnr.]],[1]!Tableau5[[N°
Projet]:[Domaine d''intervention]],38,FALSE)</f>
        <v>4966891.66</v>
      </c>
      <c r="S26" s="10">
        <f>VLOOKUP(Tableau11[[#This Row],[N°
projet
-
Projektnr.]],[1]!Tableau5[[N°
Projet]:[Domaine d''intervention]],40,FALSE)</f>
        <v>2483445.83</v>
      </c>
      <c r="T26" s="5" t="s">
        <v>29</v>
      </c>
      <c r="U26" s="11">
        <f>VLOOKUP(Tableau11[[#This Row],[N°
projet
-
Projektnr.]],[1]!Tableau5[[N°
Projet]:[Domaine d''intervention]],43,FALSE)</f>
        <v>0.5</v>
      </c>
      <c r="V26" s="4">
        <f>VLOOKUP(Tableau11[[#This Row],[N°
projet
-
Projektnr.]],[1]!Tableau5[[N°
Projet]:[Domaine d''intervention]],49,FALSE)</f>
        <v>174</v>
      </c>
      <c r="W26" s="7" t="str">
        <f>VLOOKUP(Tableau11[[#This Row],[Type d''intervention FR (code)]],[1]!Tableau9[[N°]:[DE]],2,FALSE)</f>
        <v>Interreg: gestion des points de passage frontaliers, mobilité aux frontières et gestion des migrations</v>
      </c>
      <c r="X26" s="7" t="str">
        <f>VLOOKUP(Tableau11[[#This Row],[Type d''intervention FR (code)]],[1]!Tableau9[[N°]:[DE]],3,FALSE)</f>
        <v>Interreg: Grenzmanagement sowie Mobilitäts- und Migrationsmanagement</v>
      </c>
    </row>
    <row r="27" spans="1:24" ht="139.19999999999999" x14ac:dyDescent="0.3">
      <c r="A27" s="4" t="str">
        <f>VLOOKUP(Tableau11[[#This Row],[N°
projet
-
Projektnr.]],[1]!Tableau5[#Data],2,FALSE)</f>
        <v>C</v>
      </c>
      <c r="B27" s="4" t="str">
        <f>VLOOKUP(Tableau11[[#This Row],[N°
projet
-
Projektnr.]],[1]!Tableau5[#Data],3,FALSE)</f>
        <v>OSC1</v>
      </c>
      <c r="C27" s="4" t="s">
        <v>149</v>
      </c>
      <c r="D27" s="5" t="str">
        <f>VLOOKUP(C27,[1]!Tableau5[[N°
Projet]:[Acronyme]],2,FALSE)</f>
        <v>Lieu ressource</v>
      </c>
      <c r="E27" s="13" t="s">
        <v>150</v>
      </c>
      <c r="F27" s="13" t="s">
        <v>151</v>
      </c>
      <c r="G27" s="14" t="s">
        <v>152</v>
      </c>
      <c r="H27" s="14" t="s">
        <v>153</v>
      </c>
      <c r="I27" s="7" t="str">
        <f>VLOOKUP(C27,[1]!Tableau5[[N°
Projet]:[Porteur de projet]],6,FALSE)</f>
        <v>Maison de l'Emploi Strasbourg</v>
      </c>
      <c r="J27" s="5" t="str">
        <f>VLOOKUP(Tableau11[[#This Row],[N°
projet
-
Projektnr.]],[1]!Tableau5[[N°
Projet]:[NUTS 3 Localisation PP]],8,FALSE)</f>
        <v>FRF11</v>
      </c>
      <c r="K27" s="5" t="str">
        <f>VLOOKUP(Tableau11[[#This Row],[Localisation 
du porteur de projet
-
Sitz 
des Projektträgers
(code NUTS 3)]],[1]!Tableau12[#Data],2,FALSE)</f>
        <v>Bas-Rhin</v>
      </c>
      <c r="L27" s="5" t="str">
        <f>VLOOKUP(Tableau11[[#This Row],[N°
projet
-
Projektnr.]],[1]!Tableau5[[N°
Projet]:[si infra
NUTS 3
Localisation
infra]],9,FALSE)</f>
        <v>-</v>
      </c>
      <c r="M27" s="5" t="str">
        <f>IF(ISNA(VLOOKUP(Tableau11[[#This Row],[Localisation du projet 
- si réalisation physique -
-
Projektstandort
- wenn materielle Umsetzung -
(code NUTS 3)]],[1]!Tableau12[#Data],2,FALSE)),"-")</f>
        <v>-</v>
      </c>
      <c r="N27" s="9">
        <f>VLOOKUP(Tableau11[[#This Row],[N°
projet
-
Projektnr.]],[1]!Tableau5[[N°
Projet]:[Date d''approbation par le CS]],13,FALSE)</f>
        <v>44994</v>
      </c>
      <c r="O27" s="9">
        <f>VLOOKUP(Tableau11[[#This Row],[N°
projet
-
Projektnr.]],[1]!Tableau5[[N°
Projet]:[Fin
du
projet]],23,FALSE)</f>
        <v>44986</v>
      </c>
      <c r="P27" s="9">
        <f>VLOOKUP(Tableau11[[#This Row],[N°
projet
-
Projektnr.]],[1]!Tableau5[[N°
Projet]:[Fin
du
projet]],24,FALSE)</f>
        <v>46203</v>
      </c>
      <c r="Q27" s="10">
        <f>VLOOKUP(Tableau11[[#This Row],[N°
projet
-
Projektnr.]],[1]!Tableau5[[N°
Projet]:[Domaine d''intervention]],37,FALSE)</f>
        <v>2822729.93</v>
      </c>
      <c r="R27" s="10">
        <f>VLOOKUP(Tableau11[[#This Row],[N°
projet
-
Projektnr.]],[1]!Tableau5[[N°
Projet]:[Domaine d''intervention]],38,FALSE)</f>
        <v>2822729.93</v>
      </c>
      <c r="S27" s="10">
        <f>VLOOKUP(Tableau11[[#This Row],[N°
projet
-
Projektnr.]],[1]!Tableau5[[N°
Projet]:[Domaine d''intervention]],40,FALSE)</f>
        <v>1693637.96</v>
      </c>
      <c r="T27" s="5" t="s">
        <v>29</v>
      </c>
      <c r="U27" s="11">
        <f>VLOOKUP(Tableau11[[#This Row],[N°
projet
-
Projektnr.]],[1]!Tableau5[[N°
Projet]:[Domaine d''intervention]],43,FALSE)</f>
        <v>0.60000000070853388</v>
      </c>
      <c r="V27" s="4">
        <f>VLOOKUP(Tableau11[[#This Row],[N°
projet
-
Projektnr.]],[1]!Tableau5[[N°
Projet]:[Domaine d''intervention]],49,FALSE)</f>
        <v>134</v>
      </c>
      <c r="W27" s="7" t="str">
        <f>VLOOKUP(Tableau11[[#This Row],[Type d''intervention FR (code)]],[1]!Tableau9[[N°]:[DE]],2,FALSE)</f>
        <v>Mesures visant à améliorer l'accès à l'emploi</v>
      </c>
      <c r="X27" s="7" t="str">
        <f>VLOOKUP(Tableau11[[#This Row],[Type d''intervention FR (code)]],[1]!Tableau9[[N°]:[DE]],3,FALSE)</f>
        <v>Maßnahmen zur Verbesserung des Zugangs zum Arbeitsmarkt</v>
      </c>
    </row>
    <row r="28" spans="1:24" ht="139.19999999999999" x14ac:dyDescent="0.3">
      <c r="A28" s="4" t="str">
        <f>VLOOKUP(Tableau11[[#This Row],[N°
projet
-
Projektnr.]],[1]!Tableau5[#Data],2,FALSE)</f>
        <v>C</v>
      </c>
      <c r="B28" s="4" t="str">
        <f>VLOOKUP(Tableau11[[#This Row],[N°
projet
-
Projektnr.]],[1]!Tableau5[#Data],3,FALSE)</f>
        <v>OSC2</v>
      </c>
      <c r="C28" s="4" t="s">
        <v>154</v>
      </c>
      <c r="D28" s="5" t="str">
        <f>VLOOKUP(C28,[1]!Tableau5[[N°
Projet]:[Acronyme]],2,FALSE)</f>
        <v>Regio Lab</v>
      </c>
      <c r="E28" s="6" t="s">
        <v>155</v>
      </c>
      <c r="F28" s="7" t="s">
        <v>156</v>
      </c>
      <c r="G28" s="8" t="s">
        <v>157</v>
      </c>
      <c r="H28" s="8" t="s">
        <v>158</v>
      </c>
      <c r="I28" s="7" t="str">
        <f>VLOOKUP(C28,[1]!Tableau5[[N°
Projet]:[Porteur de projet]],6,FALSE)</f>
        <v>OFAJ / DFJW</v>
      </c>
      <c r="J28" s="5" t="str">
        <f>VLOOKUP(Tableau11[[#This Row],[N°
projet
-
Projektnr.]],[1]!Tableau5[[N°
Projet]:[NUTS 3 Localisation PP]],8,FALSE)</f>
        <v>FR101</v>
      </c>
      <c r="K28" s="5" t="str">
        <f>VLOOKUP(Tableau11[[#This Row],[Localisation 
du porteur de projet
-
Sitz 
des Projektträgers
(code NUTS 3)]],[1]!Tableau12[#Data],2,FALSE)</f>
        <v>Paris</v>
      </c>
      <c r="L28" s="5" t="str">
        <f>VLOOKUP(Tableau11[[#This Row],[N°
projet
-
Projektnr.]],[1]!Tableau5[[N°
Projet]:[si infra
NUTS 3
Localisation
infra]],9,FALSE)</f>
        <v>-</v>
      </c>
      <c r="M28" s="5" t="str">
        <f>IF(ISNA(VLOOKUP(Tableau11[[#This Row],[Localisation du projet 
- si réalisation physique -
-
Projektstandort
- wenn materielle Umsetzung -
(code NUTS 3)]],[1]!Tableau12[#Data],2,FALSE)),"-")</f>
        <v>-</v>
      </c>
      <c r="N28" s="9">
        <f>VLOOKUP(Tableau11[[#This Row],[N°
projet
-
Projektnr.]],[1]!Tableau5[[N°
Projet]:[Date d''approbation par le CS]],13,FALSE)</f>
        <v>44903</v>
      </c>
      <c r="O28" s="9">
        <f>VLOOKUP(Tableau11[[#This Row],[N°
projet
-
Projektnr.]],[1]!Tableau5[[N°
Projet]:[Fin
du
projet]],23,FALSE)</f>
        <v>44927</v>
      </c>
      <c r="P28" s="9">
        <f>VLOOKUP(Tableau11[[#This Row],[N°
projet
-
Projektnr.]],[1]!Tableau5[[N°
Projet]:[Fin
du
projet]],24,FALSE)</f>
        <v>46265</v>
      </c>
      <c r="Q28" s="10">
        <f>VLOOKUP(Tableau11[[#This Row],[N°
projet
-
Projektnr.]],[1]!Tableau5[[N°
Projet]:[Domaine d''intervention]],37,FALSE)</f>
        <v>2029942.1199999999</v>
      </c>
      <c r="R28" s="10">
        <f>VLOOKUP(Tableau11[[#This Row],[N°
projet
-
Projektnr.]],[1]!Tableau5[[N°
Projet]:[Domaine d''intervention]],38,FALSE)</f>
        <v>2029942.1199999999</v>
      </c>
      <c r="S28" s="10">
        <f>VLOOKUP(Tableau11[[#This Row],[N°
projet
-
Projektnr.]],[1]!Tableau5[[N°
Projet]:[Domaine d''intervention]],40,FALSE)</f>
        <v>1217965.28</v>
      </c>
      <c r="T28" s="5" t="s">
        <v>29</v>
      </c>
      <c r="U28" s="11">
        <f>VLOOKUP(Tableau11[[#This Row],[N°
projet
-
Projektnr.]],[1]!Tableau5[[N°
Projet]:[Domaine d''intervention]],43,FALSE)</f>
        <v>0.60000000394099917</v>
      </c>
      <c r="V28" s="4">
        <f>VLOOKUP(Tableau11[[#This Row],[N°
projet
-
Projektnr.]],[1]!Tableau5[[N°
Projet]:[Domaine d''intervention]],49,FALSE)</f>
        <v>136</v>
      </c>
      <c r="W28" s="7" t="str">
        <f>VLOOKUP(Tableau11[[#This Row],[Type d''intervention FR (code)]],[1]!Tableau9[[N°]:[DE]],2,FALSE)</f>
        <v>Soutien spécifique à l'emploi des jeunes et à l'intégration socio-économique des jeunes</v>
      </c>
      <c r="X28" s="7" t="str">
        <f>VLOOKUP(Tableau11[[#This Row],[Type d''intervention FR (code)]],[1]!Tableau9[[N°]:[DE]],3,FALSE)</f>
        <v>Gezielte Förderung der Beschäftigung und der sozioökonomischen Integration junger Menschen</v>
      </c>
    </row>
    <row r="29" spans="1:24" ht="87" x14ac:dyDescent="0.3">
      <c r="A29" s="4" t="str">
        <f>VLOOKUP(Tableau11[[#This Row],[N°
projet
-
Projektnr.]],[1]!Tableau5[#Data],2,FALSE)</f>
        <v>C</v>
      </c>
      <c r="B29" s="4" t="str">
        <f>VLOOKUP(Tableau11[[#This Row],[N°
projet
-
Projektnr.]],[1]!Tableau5[#Data],3,FALSE)</f>
        <v>OSC2</v>
      </c>
      <c r="C29" s="4" t="s">
        <v>159</v>
      </c>
      <c r="D29" s="5" t="str">
        <f>VLOOKUP(C29,[1]!Tableau5[[N°
Projet]:[Acronyme]],2,FALSE)</f>
        <v>Robot Hub Academie</v>
      </c>
      <c r="E29" s="7" t="s">
        <v>160</v>
      </c>
      <c r="F29" s="7" t="s">
        <v>161</v>
      </c>
      <c r="G29" s="8" t="s">
        <v>162</v>
      </c>
      <c r="H29" s="8" t="s">
        <v>163</v>
      </c>
      <c r="I29" s="7" t="str">
        <f>VLOOKUP(C29,[1]!Tableau5[[N°
Projet]:[Porteur de projet]],6,FALSE)</f>
        <v>Hochschule Karlsruhe</v>
      </c>
      <c r="J29" s="5" t="str">
        <f>VLOOKUP(Tableau11[[#This Row],[N°
projet
-
Projektnr.]],[1]!Tableau5[[N°
Projet]:[NUTS 3 Localisation PP]],8,FALSE)</f>
        <v>DE122</v>
      </c>
      <c r="K29" s="5" t="str">
        <f>VLOOKUP(Tableau11[[#This Row],[Localisation 
du porteur de projet
-
Sitz 
des Projektträgers
(code NUTS 3)]],[1]!Tableau12[#Data],2,FALSE)</f>
        <v>Karlsruhe, Stadtkreis</v>
      </c>
      <c r="L29" s="5" t="str">
        <f>VLOOKUP(Tableau11[[#This Row],[N°
projet
-
Projektnr.]],[1]!Tableau5[[N°
Projet]:[si infra
NUTS 3
Localisation
infra]],9,FALSE)</f>
        <v>-</v>
      </c>
      <c r="M29" s="5" t="str">
        <f>IF(ISNA(VLOOKUP(Tableau11[[#This Row],[Localisation du projet 
- si réalisation physique -
-
Projektstandort
- wenn materielle Umsetzung -
(code NUTS 3)]],[1]!Tableau12[#Data],2,FALSE)),"-")</f>
        <v>-</v>
      </c>
      <c r="N29" s="9">
        <f>VLOOKUP(Tableau11[[#This Row],[N°
projet
-
Projektnr.]],[1]!Tableau5[[N°
Projet]:[Date d''approbation par le CS]],13,FALSE)</f>
        <v>44994</v>
      </c>
      <c r="O29" s="9">
        <f>VLOOKUP(Tableau11[[#This Row],[N°
projet
-
Projektnr.]],[1]!Tableau5[[N°
Projet]:[Fin
du
projet]],23,FALSE)</f>
        <v>45017</v>
      </c>
      <c r="P29" s="9">
        <f>VLOOKUP(Tableau11[[#This Row],[N°
projet
-
Projektnr.]],[1]!Tableau5[[N°
Projet]:[Fin
du
projet]],24,FALSE)</f>
        <v>46295</v>
      </c>
      <c r="Q29" s="10">
        <f>VLOOKUP(Tableau11[[#This Row],[N°
projet
-
Projektnr.]],[1]!Tableau5[[N°
Projet]:[Domaine d''intervention]],37,FALSE)</f>
        <v>3610147.6100000003</v>
      </c>
      <c r="R29" s="10">
        <f>VLOOKUP(Tableau11[[#This Row],[N°
projet
-
Projektnr.]],[1]!Tableau5[[N°
Projet]:[Domaine d''intervention]],38,FALSE)</f>
        <v>3288147.6100000003</v>
      </c>
      <c r="S29" s="10">
        <f>VLOOKUP(Tableau11[[#This Row],[N°
projet
-
Projektnr.]],[1]!Tableau5[[N°
Projet]:[Domaine d''intervention]],40,FALSE)</f>
        <v>1972888.57</v>
      </c>
      <c r="T29" s="5" t="s">
        <v>29</v>
      </c>
      <c r="U29" s="11">
        <f>VLOOKUP(Tableau11[[#This Row],[N°
projet
-
Projektnr.]],[1]!Tableau5[[N°
Projet]:[Domaine d''intervention]],43,FALSE)</f>
        <v>0.60000000121649033</v>
      </c>
      <c r="V29" s="4">
        <f>VLOOKUP(Tableau11[[#This Row],[N°
projet
-
Projektnr.]],[1]!Tableau5[[N°
Projet]:[Domaine d''intervention]],49,FALSE)</f>
        <v>23</v>
      </c>
      <c r="W29" s="7" t="str">
        <f>VLOOKUP(Tableau11[[#This Row],[Type d''intervention FR (code)]],[1]!Tableau9[[N°]:[DE]],2,FALSE)</f>
        <v>Développement des compétences pour la spécialisation intelligente, la transition industrielle, l'esprit d'entreprise et la capacité d'adaptation des entreprises au changement</v>
      </c>
      <c r="X29" s="7" t="str">
        <f>VLOOKUP(Tableau11[[#This Row],[Type d''intervention FR (code)]],[1]!Tableau9[[N°]:[DE]],3,FALSE)</f>
        <v>Entwicklung von Kompetenzen für intelligente Spezialisierung, industriellen Wandel, unternehmerische Initiative und Anpassungsfähigkeit von Unternehmen an Veränderungen</v>
      </c>
    </row>
    <row r="30" spans="1:24" ht="139.19999999999999" x14ac:dyDescent="0.3">
      <c r="A30" s="4" t="str">
        <f>VLOOKUP(Tableau11[[#This Row],[N°
projet
-
Projektnr.]],[1]!Tableau5[#Data],2,FALSE)</f>
        <v>C</v>
      </c>
      <c r="B30" s="4" t="str">
        <f>VLOOKUP(Tableau11[[#This Row],[N°
projet
-
Projektnr.]],[1]!Tableau5[#Data],3,FALSE)</f>
        <v>OSC2</v>
      </c>
      <c r="C30" s="4" t="s">
        <v>164</v>
      </c>
      <c r="D30" s="5" t="str">
        <f>VLOOKUP(C30,[1]!Tableau5[[N°
Projet]:[Acronyme]],2,FALSE)</f>
        <v>MoVE</v>
      </c>
      <c r="E30" s="7" t="s">
        <v>165</v>
      </c>
      <c r="F30" s="7" t="s">
        <v>166</v>
      </c>
      <c r="G30" s="15" t="s">
        <v>167</v>
      </c>
      <c r="H30" s="15" t="s">
        <v>168</v>
      </c>
      <c r="I30" s="7" t="str">
        <f>VLOOKUP(C30,[1]!Tableau5[[N°
Projet]:[Porteur de projet]],6,FALSE)</f>
        <v>Dienstleistungszentren Ländlicher Raum (DLR) Rheinland-Pfalz</v>
      </c>
      <c r="J30" s="5" t="str">
        <f>VLOOKUP(Tableau11[[#This Row],[N°
projet
-
Projektnr.]],[1]!Tableau5[[N°
Projet]:[NUTS 3 Localisation PP]],8,FALSE)</f>
        <v>DEB36</v>
      </c>
      <c r="K30" s="5" t="str">
        <f>VLOOKUP(Tableau11[[#This Row],[Localisation 
du porteur de projet
-
Sitz 
des Projektträgers
(code NUTS 3)]],[1]!Tableau12[#Data],2,FALSE)</f>
        <v>Neustadt an der Weinstraße, Kreisfreie Stadt</v>
      </c>
      <c r="L30" s="5" t="str">
        <f>VLOOKUP(Tableau11[[#This Row],[N°
projet
-
Projektnr.]],[1]!Tableau5[[N°
Projet]:[si infra
NUTS 3
Localisation
infra]],9,FALSE)</f>
        <v>-</v>
      </c>
      <c r="M30" s="5" t="str">
        <f>IF(ISNA(VLOOKUP(Tableau11[[#This Row],[Localisation du projet 
- si réalisation physique -
-
Projektstandort
- wenn materielle Umsetzung -
(code NUTS 3)]],[1]!Tableau12[#Data],2,FALSE)),"-")</f>
        <v>-</v>
      </c>
      <c r="N30" s="9">
        <f>VLOOKUP(Tableau11[[#This Row],[N°
projet
-
Projektnr.]],[1]!Tableau5[[N°
Projet]:[Date d''approbation par le CS]],13,FALSE)</f>
        <v>45113</v>
      </c>
      <c r="O30" s="9">
        <f>VLOOKUP(Tableau11[[#This Row],[N°
projet
-
Projektnr.]],[1]!Tableau5[[N°
Projet]:[Fin
du
projet]],23,FALSE)</f>
        <v>45139</v>
      </c>
      <c r="P30" s="9">
        <f>VLOOKUP(Tableau11[[#This Row],[N°
projet
-
Projektnr.]],[1]!Tableau5[[N°
Projet]:[Fin
du
projet]],24,FALSE)</f>
        <v>46234</v>
      </c>
      <c r="Q30" s="10">
        <f>VLOOKUP(Tableau11[[#This Row],[N°
projet
-
Projektnr.]],[1]!Tableau5[[N°
Projet]:[Domaine d''intervention]],37,FALSE)</f>
        <v>2789654.84</v>
      </c>
      <c r="R30" s="10">
        <f>VLOOKUP(Tableau11[[#This Row],[N°
projet
-
Projektnr.]],[1]!Tableau5[[N°
Projet]:[Domaine d''intervention]],38,FALSE)</f>
        <v>2789654.84</v>
      </c>
      <c r="S30" s="10">
        <f>VLOOKUP(Tableau11[[#This Row],[N°
projet
-
Projektnr.]],[1]!Tableau5[[N°
Projet]:[Domaine d''intervention]],40,FALSE)</f>
        <v>1673792.92</v>
      </c>
      <c r="T30" s="5" t="s">
        <v>29</v>
      </c>
      <c r="U30" s="11">
        <f>VLOOKUP(Tableau11[[#This Row],[N°
projet
-
Projektnr.]],[1]!Tableau5[[N°
Projet]:[Domaine d''intervention]],43,FALSE)</f>
        <v>0.60000000573547663</v>
      </c>
      <c r="V30" s="4">
        <f>VLOOKUP(Tableau11[[#This Row],[N°
projet
-
Projektnr.]],[1]!Tableau5[[N°
Projet]:[Domaine d''intervention]],49,FALSE)</f>
        <v>150</v>
      </c>
      <c r="W30" s="7" t="str">
        <f>VLOOKUP(Tableau11[[#This Row],[Type d''intervention FR (code)]],[1]!Tableau9[[N°]:[DE]],2,FALSE)</f>
        <v>Soutien à l'enseignement supérieur (hormis les infrastructures)</v>
      </c>
      <c r="X30" s="7" t="str">
        <f>VLOOKUP(Tableau11[[#This Row],[Type d''intervention FR (code)]],[1]!Tableau9[[N°]:[DE]],3,FALSE)</f>
        <v>Unterstützung der tertiären Bildung (mit Ausnahme von Infrastrukturanlagen)</v>
      </c>
    </row>
    <row r="31" spans="1:24" ht="156.6" x14ac:dyDescent="0.3">
      <c r="A31" s="4" t="str">
        <f>VLOOKUP(Tableau11[[#This Row],[N°
projet
-
Projektnr.]],[1]!Tableau5[#Data],2,FALSE)</f>
        <v>C</v>
      </c>
      <c r="B31" s="4" t="str">
        <f>VLOOKUP(Tableau11[[#This Row],[N°
projet
-
Projektnr.]],[1]!Tableau5[#Data],3,FALSE)</f>
        <v>OSC2</v>
      </c>
      <c r="C31" s="4" t="s">
        <v>169</v>
      </c>
      <c r="D31" s="5" t="str">
        <f>VLOOKUP(C31,[1]!Tableau5[[N°
Projet]:[Acronyme]],2,FALSE)</f>
        <v>TRAIL</v>
      </c>
      <c r="E31" s="7" t="s">
        <v>170</v>
      </c>
      <c r="F31" s="7" t="s">
        <v>171</v>
      </c>
      <c r="G31" s="15" t="s">
        <v>172</v>
      </c>
      <c r="H31" s="15" t="s">
        <v>173</v>
      </c>
      <c r="I31" s="7" t="str">
        <f>VLOOKUP(C31,[1]!Tableau5[[N°
Projet]:[Porteur de projet]],6,FALSE)</f>
        <v>Hochschule Offenburg</v>
      </c>
      <c r="J31" s="5" t="str">
        <f>VLOOKUP(Tableau11[[#This Row],[N°
projet
-
Projektnr.]],[1]!Tableau5[[N°
Projet]:[NUTS 3 Localisation PP]],8,FALSE)</f>
        <v>DE134</v>
      </c>
      <c r="K31" s="5" t="str">
        <f>VLOOKUP(Tableau11[[#This Row],[Localisation 
du porteur de projet
-
Sitz 
des Projektträgers
(code NUTS 3)]],[1]!Tableau12[#Data],2,FALSE)</f>
        <v>Ortenaukreis</v>
      </c>
      <c r="L31" s="5" t="str">
        <f>VLOOKUP(Tableau11[[#This Row],[N°
projet
-
Projektnr.]],[1]!Tableau5[[N°
Projet]:[si infra
NUTS 3
Localisation
infra]],9,FALSE)</f>
        <v>-</v>
      </c>
      <c r="M31" s="5" t="str">
        <f>IF(ISNA(VLOOKUP(Tableau11[[#This Row],[Localisation du projet 
- si réalisation physique -
-
Projektstandort
- wenn materielle Umsetzung -
(code NUTS 3)]],[1]!Tableau12[#Data],2,FALSE)),"-")</f>
        <v>-</v>
      </c>
      <c r="N31" s="9">
        <f>VLOOKUP(Tableau11[[#This Row],[N°
projet
-
Projektnr.]],[1]!Tableau5[[N°
Projet]:[Date d''approbation par le CS]],13,FALSE)</f>
        <v>45113</v>
      </c>
      <c r="O31" s="9">
        <f>VLOOKUP(Tableau11[[#This Row],[N°
projet
-
Projektnr.]],[1]!Tableau5[[N°
Projet]:[Fin
du
projet]],23,FALSE)</f>
        <v>45170</v>
      </c>
      <c r="P31" s="9">
        <f>VLOOKUP(Tableau11[[#This Row],[N°
projet
-
Projektnr.]],[1]!Tableau5[[N°
Projet]:[Fin
du
projet]],24,FALSE)</f>
        <v>46629</v>
      </c>
      <c r="Q31" s="10">
        <f>VLOOKUP(Tableau11[[#This Row],[N°
projet
-
Projektnr.]],[1]!Tableau5[[N°
Projet]:[Domaine d''intervention]],37,FALSE)</f>
        <v>2885869.6500000004</v>
      </c>
      <c r="R31" s="10">
        <f>VLOOKUP(Tableau11[[#This Row],[N°
projet
-
Projektnr.]],[1]!Tableau5[[N°
Projet]:[Domaine d''intervention]],38,FALSE)</f>
        <v>2098533.4500000002</v>
      </c>
      <c r="S31" s="10">
        <f>VLOOKUP(Tableau11[[#This Row],[N°
projet
-
Projektnr.]],[1]!Tableau5[[N°
Projet]:[Domaine d''intervention]],40,FALSE)</f>
        <v>1259120.07</v>
      </c>
      <c r="T31" s="5" t="s">
        <v>29</v>
      </c>
      <c r="U31" s="11">
        <f>VLOOKUP(Tableau11[[#This Row],[N°
projet
-
Projektnr.]],[1]!Tableau5[[N°
Projet]:[Domaine d''intervention]],43,FALSE)</f>
        <v>0.6</v>
      </c>
      <c r="V31" s="4">
        <f>VLOOKUP(Tableau11[[#This Row],[N°
projet
-
Projektnr.]],[1]!Tableau5[[N°
Projet]:[Domaine d''intervention]],49,FALSE)</f>
        <v>150</v>
      </c>
      <c r="W31" s="7" t="str">
        <f>VLOOKUP(Tableau11[[#This Row],[Type d''intervention FR (code)]],[1]!Tableau9[[N°]:[DE]],2,FALSE)</f>
        <v>Soutien à l'enseignement supérieur (hormis les infrastructures)</v>
      </c>
      <c r="X31" s="7" t="str">
        <f>VLOOKUP(Tableau11[[#This Row],[Type d''intervention FR (code)]],[1]!Tableau9[[N°]:[DE]],3,FALSE)</f>
        <v>Unterstützung der tertiären Bildung (mit Ausnahme von Infrastrukturanlagen)</v>
      </c>
    </row>
    <row r="32" spans="1:24" ht="139.19999999999999" x14ac:dyDescent="0.3">
      <c r="A32" s="4" t="str">
        <f>VLOOKUP(Tableau11[[#This Row],[N°
projet
-
Projektnr.]],[1]!Tableau5[#Data],2,FALSE)</f>
        <v>C</v>
      </c>
      <c r="B32" s="4" t="str">
        <f>VLOOKUP(Tableau11[[#This Row],[N°
projet
-
Projektnr.]],[1]!Tableau5[#Data],3,FALSE)</f>
        <v>OSC2</v>
      </c>
      <c r="C32" s="4" t="s">
        <v>174</v>
      </c>
      <c r="D32" s="5" t="str">
        <f>VLOOKUP(C32,[1]!Tableau5[[N°
Projet]:[Acronyme]],2,FALSE)</f>
        <v>TrinTEd</v>
      </c>
      <c r="E32" s="7" t="s">
        <v>175</v>
      </c>
      <c r="F32" s="6" t="s">
        <v>176</v>
      </c>
      <c r="G32" s="15" t="s">
        <v>177</v>
      </c>
      <c r="H32" s="15" t="s">
        <v>178</v>
      </c>
      <c r="I32" s="7" t="str">
        <f>VLOOKUP(C32,[1]!Tableau5[[N°
Projet]:[Porteur de projet]],6,FALSE)</f>
        <v>TriRhenaTech e.V.</v>
      </c>
      <c r="J32" s="5" t="str">
        <f>VLOOKUP(Tableau11[[#This Row],[N°
projet
-
Projektnr.]],[1]!Tableau5[[N°
Projet]:[NUTS 3 Localisation PP]],8,FALSE)</f>
        <v>DE134</v>
      </c>
      <c r="K32" s="5" t="str">
        <f>VLOOKUP(Tableau11[[#This Row],[Localisation 
du porteur de projet
-
Sitz 
des Projektträgers
(code NUTS 3)]],[1]!Tableau12[#Data],2,FALSE)</f>
        <v>Ortenaukreis</v>
      </c>
      <c r="L32" s="5" t="str">
        <f>VLOOKUP(Tableau11[[#This Row],[N°
projet
-
Projektnr.]],[1]!Tableau5[[N°
Projet]:[si infra
NUTS 3
Localisation
infra]],9,FALSE)</f>
        <v>-</v>
      </c>
      <c r="M32" s="5" t="str">
        <f>IF(ISNA(VLOOKUP(Tableau11[[#This Row],[Localisation du projet 
- si réalisation physique -
-
Projektstandort
- wenn materielle Umsetzung -
(code NUTS 3)]],[1]!Tableau12[#Data],2,FALSE)),"-")</f>
        <v>-</v>
      </c>
      <c r="N32" s="9">
        <f>VLOOKUP(Tableau11[[#This Row],[N°
projet
-
Projektnr.]],[1]!Tableau5[[N°
Projet]:[Date d''approbation par le CS]],13,FALSE)</f>
        <v>45113</v>
      </c>
      <c r="O32" s="9">
        <f>VLOOKUP(Tableau11[[#This Row],[N°
projet
-
Projektnr.]],[1]!Tableau5[[N°
Projet]:[Fin
du
projet]],23,FALSE)</f>
        <v>45200</v>
      </c>
      <c r="P32" s="9">
        <f>VLOOKUP(Tableau11[[#This Row],[N°
projet
-
Projektnr.]],[1]!Tableau5[[N°
Projet]:[Fin
du
projet]],24,FALSE)</f>
        <v>46295</v>
      </c>
      <c r="Q32" s="10">
        <f>VLOOKUP(Tableau11[[#This Row],[N°
projet
-
Projektnr.]],[1]!Tableau5[[N°
Projet]:[Domaine d''intervention]],37,FALSE)</f>
        <v>1003040.88</v>
      </c>
      <c r="R32" s="10">
        <f>VLOOKUP(Tableau11[[#This Row],[N°
projet
-
Projektnr.]],[1]!Tableau5[[N°
Projet]:[Domaine d''intervention]],38,FALSE)</f>
        <v>1003040.88</v>
      </c>
      <c r="S32" s="10">
        <f>VLOOKUP(Tableau11[[#This Row],[N°
projet
-
Projektnr.]],[1]!Tableau5[[N°
Projet]:[Domaine d''intervention]],40,FALSE)</f>
        <v>601824.52</v>
      </c>
      <c r="T32" s="5" t="s">
        <v>29</v>
      </c>
      <c r="U32" s="11">
        <f>VLOOKUP(Tableau11[[#This Row],[N°
projet
-
Projektnr.]],[1]!Tableau5[[N°
Projet]:[Domaine d''intervention]],43,FALSE)</f>
        <v>0.59999999202425336</v>
      </c>
      <c r="V32" s="4">
        <f>VLOOKUP(Tableau11[[#This Row],[N°
projet
-
Projektnr.]],[1]!Tableau5[[N°
Projet]:[Domaine d''intervention]],49,FALSE)</f>
        <v>150</v>
      </c>
      <c r="W32" s="7" t="str">
        <f>VLOOKUP(Tableau11[[#This Row],[Type d''intervention FR (code)]],[1]!Tableau9[[N°]:[DE]],2,FALSE)</f>
        <v>Soutien à l'enseignement supérieur (hormis les infrastructures)</v>
      </c>
      <c r="X32" s="7" t="str">
        <f>VLOOKUP(Tableau11[[#This Row],[Type d''intervention FR (code)]],[1]!Tableau9[[N°]:[DE]],3,FALSE)</f>
        <v>Unterstützung der tertiären Bildung (mit Ausnahme von Infrastrukturanlagen)</v>
      </c>
    </row>
    <row r="33" spans="1:24" ht="174" x14ac:dyDescent="0.3">
      <c r="A33" s="4" t="str">
        <f>VLOOKUP(Tableau11[[#This Row],[N°
projet
-
Projektnr.]],[1]!Tableau5[#Data],2,FALSE)</f>
        <v>C</v>
      </c>
      <c r="B33" s="4" t="str">
        <f>VLOOKUP(Tableau11[[#This Row],[N°
projet
-
Projektnr.]],[1]!Tableau5[#Data],3,FALSE)</f>
        <v>OSC2</v>
      </c>
      <c r="C33" s="4" t="s">
        <v>179</v>
      </c>
      <c r="D33" s="5" t="str">
        <f>VLOOKUP(C33,[1]!Tableau5[[N°
Projet]:[Acronyme]],2,FALSE)</f>
        <v>OrienTEE</v>
      </c>
      <c r="E33" s="7" t="s">
        <v>180</v>
      </c>
      <c r="F33" s="15" t="s">
        <v>181</v>
      </c>
      <c r="G33" s="15" t="s">
        <v>182</v>
      </c>
      <c r="H33" s="15" t="s">
        <v>183</v>
      </c>
      <c r="I33" s="7" t="str">
        <f>VLOOKUP(C33,[1]!Tableau5[[N°
Projet]:[Porteur de projet]],6,FALSE)</f>
        <v>Région Grand Est</v>
      </c>
      <c r="J33" s="5" t="str">
        <f>VLOOKUP(Tableau11[[#This Row],[N°
projet
-
Projektnr.]],[1]!Tableau5[[N°
Projet]:[NUTS 3 Localisation PP]],8,FALSE)</f>
        <v>FRF11</v>
      </c>
      <c r="K33" s="5" t="str">
        <f>VLOOKUP(Tableau11[[#This Row],[Localisation 
du porteur de projet
-
Sitz 
des Projektträgers
(code NUTS 3)]],[1]!Tableau12[#Data],2,FALSE)</f>
        <v>Bas-Rhin</v>
      </c>
      <c r="L33" s="5" t="str">
        <f>VLOOKUP(Tableau11[[#This Row],[N°
projet
-
Projektnr.]],[1]!Tableau5[[N°
Projet]:[si infra
NUTS 3
Localisation
infra]],9,FALSE)</f>
        <v>-</v>
      </c>
      <c r="M33" s="5" t="str">
        <f>IF(ISNA(VLOOKUP(Tableau11[[#This Row],[Localisation du projet 
- si réalisation physique -
-
Projektstandort
- wenn materielle Umsetzung -
(code NUTS 3)]],[1]!Tableau12[#Data],2,FALSE)),"-")</f>
        <v>-</v>
      </c>
      <c r="N33" s="9">
        <f>VLOOKUP(Tableau11[[#This Row],[N°
projet
-
Projektnr.]],[1]!Tableau5[[N°
Projet]:[Date d''approbation par le CS]],13,FALSE)</f>
        <v>45113</v>
      </c>
      <c r="O33" s="9">
        <f>VLOOKUP(Tableau11[[#This Row],[N°
projet
-
Projektnr.]],[1]!Tableau5[[N°
Projet]:[Fin
du
projet]],23,FALSE)</f>
        <v>45108</v>
      </c>
      <c r="P33" s="9">
        <f>VLOOKUP(Tableau11[[#This Row],[N°
projet
-
Projektnr.]],[1]!Tableau5[[N°
Projet]:[Fin
du
projet]],24,FALSE)</f>
        <v>46203</v>
      </c>
      <c r="Q33" s="10">
        <f>VLOOKUP(Tableau11[[#This Row],[N°
projet
-
Projektnr.]],[1]!Tableau5[[N°
Projet]:[Domaine d''intervention]],37,FALSE)</f>
        <v>608365.57999999996</v>
      </c>
      <c r="R33" s="10">
        <f>VLOOKUP(Tableau11[[#This Row],[N°
projet
-
Projektnr.]],[1]!Tableau5[[N°
Projet]:[Domaine d''intervention]],38,FALSE)</f>
        <v>608365.57999999996</v>
      </c>
      <c r="S33" s="10">
        <f>VLOOKUP(Tableau11[[#This Row],[N°
projet
-
Projektnr.]],[1]!Tableau5[[N°
Projet]:[Domaine d''intervention]],40,FALSE)</f>
        <v>365019.35</v>
      </c>
      <c r="T33" s="5" t="s">
        <v>29</v>
      </c>
      <c r="U33" s="11">
        <f>VLOOKUP(Tableau11[[#This Row],[N°
projet
-
Projektnr.]],[1]!Tableau5[[N°
Projet]:[Domaine d''intervention]],43,FALSE)</f>
        <v>0.60000000328749692</v>
      </c>
      <c r="V33" s="4">
        <f>VLOOKUP(Tableau11[[#This Row],[N°
projet
-
Projektnr.]],[1]!Tableau5[[N°
Projet]:[Domaine d''intervention]],49,FALSE)</f>
        <v>149</v>
      </c>
      <c r="W33" s="7" t="str">
        <f>VLOOKUP(Tableau11[[#This Row],[Type d''intervention FR (code)]],[1]!Tableau9[[N°]:[DE]],2,FALSE)</f>
        <v>Soutien à l'enseignement primaire et secondaire (hormis les infrastructures)</v>
      </c>
      <c r="X33" s="7" t="str">
        <f>VLOOKUP(Tableau11[[#This Row],[Type d''intervention FR (code)]],[1]!Tableau9[[N°]:[DE]],3,FALSE)</f>
        <v>Unterstützung der Primar- und Sekundarschulbildung (mit Ausnahme von Infrastrukturanlagen)</v>
      </c>
    </row>
    <row r="34" spans="1:24" ht="226.2" x14ac:dyDescent="0.3">
      <c r="A34" s="4" t="str">
        <f>VLOOKUP(Tableau11[[#This Row],[N°
projet
-
Projektnr.]],[1]!Tableau5[#Data],2,FALSE)</f>
        <v>C</v>
      </c>
      <c r="B34" s="4" t="str">
        <f>VLOOKUP(Tableau11[[#This Row],[N°
projet
-
Projektnr.]],[1]!Tableau5[#Data],3,FALSE)</f>
        <v>OSC2</v>
      </c>
      <c r="C34" s="4" t="s">
        <v>184</v>
      </c>
      <c r="D34" s="5" t="str">
        <f>VLOOKUP(C34,[1]!Tableau5[[N°
Projet]:[Acronyme]],2,FALSE)</f>
        <v>EuropaScène</v>
      </c>
      <c r="E34" s="7" t="s">
        <v>185</v>
      </c>
      <c r="F34" s="7" t="s">
        <v>186</v>
      </c>
      <c r="G34" s="15" t="s">
        <v>187</v>
      </c>
      <c r="H34" s="15" t="s">
        <v>188</v>
      </c>
      <c r="I34" s="7" t="str">
        <f>VLOOKUP(C34,[1]!Tableau5[[N°
Projet]:[Porteur de projet]],6,FALSE)</f>
        <v>Les Alternateurs</v>
      </c>
      <c r="J34" s="5" t="str">
        <f>VLOOKUP(Tableau11[[#This Row],[N°
projet
-
Projektnr.]],[1]!Tableau5[[N°
Projet]:[NUTS 3 Localisation PP]],8,FALSE)</f>
        <v>FRF11</v>
      </c>
      <c r="K34" s="5" t="str">
        <f>VLOOKUP(Tableau11[[#This Row],[Localisation 
du porteur de projet
-
Sitz 
des Projektträgers
(code NUTS 3)]],[1]!Tableau12[#Data],2,FALSE)</f>
        <v>Bas-Rhin</v>
      </c>
      <c r="L34" s="5" t="str">
        <f>VLOOKUP(Tableau11[[#This Row],[N°
projet
-
Projektnr.]],[1]!Tableau5[[N°
Projet]:[si infra
NUTS 3
Localisation
infra]],9,FALSE)</f>
        <v>-</v>
      </c>
      <c r="M34" s="5" t="str">
        <f>IF(ISNA(VLOOKUP(Tableau11[[#This Row],[Localisation du projet 
- si réalisation physique -
-
Projektstandort
- wenn materielle Umsetzung -
(code NUTS 3)]],[1]!Tableau12[#Data],2,FALSE)),"-")</f>
        <v>-</v>
      </c>
      <c r="N34" s="9">
        <f>VLOOKUP(Tableau11[[#This Row],[N°
projet
-
Projektnr.]],[1]!Tableau5[[N°
Projet]:[Date d''approbation par le CS]],13,FALSE)</f>
        <v>45370</v>
      </c>
      <c r="O34" s="9">
        <f>VLOOKUP(Tableau11[[#This Row],[N°
projet
-
Projektnr.]],[1]!Tableau5[[N°
Projet]:[Fin
du
projet]],23,FALSE)</f>
        <v>45292</v>
      </c>
      <c r="P34" s="9">
        <f>VLOOKUP(Tableau11[[#This Row],[N°
projet
-
Projektnr.]],[1]!Tableau5[[N°
Projet]:[Fin
du
projet]],24,FALSE)</f>
        <v>45991</v>
      </c>
      <c r="Q34" s="10">
        <f>VLOOKUP(Tableau11[[#This Row],[N°
projet
-
Projektnr.]],[1]!Tableau5[[N°
Projet]:[Domaine d''intervention]],37,FALSE)</f>
        <v>1542178.1400000001</v>
      </c>
      <c r="R34" s="10">
        <f>VLOOKUP(Tableau11[[#This Row],[N°
projet
-
Projektnr.]],[1]!Tableau5[[N°
Projet]:[Domaine d''intervention]],38,FALSE)</f>
        <v>1542178.1400000001</v>
      </c>
      <c r="S34" s="10">
        <f>VLOOKUP(Tableau11[[#This Row],[N°
projet
-
Projektnr.]],[1]!Tableau5[[N°
Projet]:[Domaine d''intervention]],40,FALSE)</f>
        <v>925306.88</v>
      </c>
      <c r="T34" s="5" t="s">
        <v>29</v>
      </c>
      <c r="U34" s="11">
        <f>VLOOKUP(Tableau11[[#This Row],[N°
projet
-
Projektnr.]],[1]!Tableau5[[N°
Projet]:[Domaine d''intervention]],43,FALSE)</f>
        <v>0.59999999740626586</v>
      </c>
      <c r="V34" s="4">
        <f>VLOOKUP(Tableau11[[#This Row],[N°
projet
-
Projektnr.]],[1]!Tableau5[[N°
Projet]:[Domaine d''intervention]],49,FALSE)</f>
        <v>149</v>
      </c>
      <c r="W34" s="7" t="str">
        <f>VLOOKUP(Tableau11[[#This Row],[Type d''intervention FR (code)]],[1]!Tableau9[[N°]:[DE]],2,FALSE)</f>
        <v>Soutien à l'enseignement primaire et secondaire (hormis les infrastructures)</v>
      </c>
      <c r="X34" s="7" t="str">
        <f>VLOOKUP(Tableau11[[#This Row],[Type d''intervention FR (code)]],[1]!Tableau9[[N°]:[DE]],3,FALSE)</f>
        <v>Unterstützung der Primar- und Sekundarschulbildung (mit Ausnahme von Infrastrukturanlagen)</v>
      </c>
    </row>
    <row r="35" spans="1:24" ht="174" x14ac:dyDescent="0.3">
      <c r="A35" s="4" t="str">
        <f>VLOOKUP(Tableau11[[#This Row],[N°
projet
-
Projektnr.]],[1]!Tableau5[#Data],2,FALSE)</f>
        <v>C</v>
      </c>
      <c r="B35" s="4" t="str">
        <f>VLOOKUP(Tableau11[[#This Row],[N°
projet
-
Projektnr.]],[1]!Tableau5[#Data],3,FALSE)</f>
        <v>OSC2</v>
      </c>
      <c r="C35" s="4" t="s">
        <v>189</v>
      </c>
      <c r="D35" s="5" t="str">
        <f>VLOOKUP(C35,[1]!Tableau5[[N°
Projet]:[Acronyme]],2,FALSE)</f>
        <v>CELIS</v>
      </c>
      <c r="E35" s="7" t="s">
        <v>190</v>
      </c>
      <c r="F35" s="7" t="s">
        <v>191</v>
      </c>
      <c r="G35" s="15" t="s">
        <v>192</v>
      </c>
      <c r="H35" s="15" t="s">
        <v>193</v>
      </c>
      <c r="I35" s="7" t="str">
        <f>VLOOKUP(C35,[1]!Tableau5[[N°
Projet]:[Porteur de projet]],6,FALSE)</f>
        <v xml:space="preserve">École Supérieure de Praxis Sociale </v>
      </c>
      <c r="J35" s="5" t="str">
        <f>VLOOKUP(Tableau11[[#This Row],[N°
projet
-
Projektnr.]],[1]!Tableau5[[N°
Projet]:[NUTS 3 Localisation PP]],8,FALSE)</f>
        <v>FRF12</v>
      </c>
      <c r="K35" s="5" t="str">
        <f>VLOOKUP(Tableau11[[#This Row],[Localisation 
du porteur de projet
-
Sitz 
des Projektträgers
(code NUTS 3)]],[1]!Tableau12[#Data],2,FALSE)</f>
        <v>Haut-Rhin</v>
      </c>
      <c r="L35" s="5" t="str">
        <f>VLOOKUP(Tableau11[[#This Row],[N°
projet
-
Projektnr.]],[1]!Tableau5[[N°
Projet]:[si infra
NUTS 3
Localisation
infra]],9,FALSE)</f>
        <v>-</v>
      </c>
      <c r="M35" s="5" t="str">
        <f>IF(ISNA(VLOOKUP(Tableau11[[#This Row],[Localisation du projet 
- si réalisation physique -
-
Projektstandort
- wenn materielle Umsetzung -
(code NUTS 3)]],[1]!Tableau12[#Data],2,FALSE)),"-")</f>
        <v>-</v>
      </c>
      <c r="N35" s="9">
        <f>VLOOKUP(Tableau11[[#This Row],[N°
projet
-
Projektnr.]],[1]!Tableau5[[N°
Projet]:[Date d''approbation par le CS]],13,FALSE)</f>
        <v>45370</v>
      </c>
      <c r="O35" s="9">
        <f>VLOOKUP(Tableau11[[#This Row],[N°
projet
-
Projektnr.]],[1]!Tableau5[[N°
Projet]:[Fin
du
projet]],23,FALSE)</f>
        <v>45383</v>
      </c>
      <c r="P35" s="9">
        <f>VLOOKUP(Tableau11[[#This Row],[N°
projet
-
Projektnr.]],[1]!Tableau5[[N°
Projet]:[Fin
du
projet]],24,FALSE)</f>
        <v>46843</v>
      </c>
      <c r="Q35" s="10">
        <f>VLOOKUP(Tableau11[[#This Row],[N°
projet
-
Projektnr.]],[1]!Tableau5[[N°
Projet]:[Domaine d''intervention]],37,FALSE)</f>
        <v>3125012.6399999997</v>
      </c>
      <c r="R35" s="10">
        <f>VLOOKUP(Tableau11[[#This Row],[N°
projet
-
Projektnr.]],[1]!Tableau5[[N°
Projet]:[Domaine d''intervention]],38,FALSE)</f>
        <v>2425185.7599999998</v>
      </c>
      <c r="S35" s="10">
        <f>VLOOKUP(Tableau11[[#This Row],[N°
projet
-
Projektnr.]],[1]!Tableau5[[N°
Projet]:[Domaine d''intervention]],40,FALSE)</f>
        <v>1455111.47</v>
      </c>
      <c r="T35" s="5" t="s">
        <v>29</v>
      </c>
      <c r="U35" s="11">
        <f>VLOOKUP(Tableau11[[#This Row],[N°
projet
-
Projektnr.]],[1]!Tableau5[[N°
Projet]:[Domaine d''intervention]],43,FALSE)</f>
        <v>0.6000000057727537</v>
      </c>
      <c r="V35" s="4">
        <f>VLOOKUP(Tableau11[[#This Row],[N°
projet
-
Projektnr.]],[1]!Tableau5[[N°
Projet]:[Domaine d''intervention]],49,FALSE)</f>
        <v>150</v>
      </c>
      <c r="W35" s="7" t="str">
        <f>VLOOKUP(Tableau11[[#This Row],[Type d''intervention FR (code)]],[1]!Tableau9[[N°]:[DE]],2,FALSE)</f>
        <v>Soutien à l'enseignement supérieur (hormis les infrastructures)</v>
      </c>
      <c r="X35" s="7" t="str">
        <f>VLOOKUP(Tableau11[[#This Row],[Type d''intervention FR (code)]],[1]!Tableau9[[N°]:[DE]],3,FALSE)</f>
        <v>Unterstützung der tertiären Bildung (mit Ausnahme von Infrastrukturanlagen)</v>
      </c>
    </row>
    <row r="36" spans="1:24" ht="121.8" x14ac:dyDescent="0.3">
      <c r="A36" s="4" t="str">
        <f>VLOOKUP(Tableau11[[#This Row],[N°
projet
-
Projektnr.]],[1]!Tableau5[#Data],2,FALSE)</f>
        <v>C</v>
      </c>
      <c r="B36" s="4" t="str">
        <f>VLOOKUP(Tableau11[[#This Row],[N°
projet
-
Projektnr.]],[1]!Tableau5[#Data],3,FALSE)</f>
        <v>OSC2</v>
      </c>
      <c r="C36" s="4" t="s">
        <v>194</v>
      </c>
      <c r="D36" s="5" t="str">
        <f>VLOOKUP(C36,[1]!Tableau5[[N°
Projet]:[Acronyme]],2,FALSE)</f>
        <v>Tres'OR</v>
      </c>
      <c r="E36" s="15" t="s">
        <v>195</v>
      </c>
      <c r="F36" s="8" t="s">
        <v>196</v>
      </c>
      <c r="G36" s="8" t="s">
        <v>197</v>
      </c>
      <c r="H36" s="8" t="s">
        <v>198</v>
      </c>
      <c r="I36" s="7" t="str">
        <f>VLOOKUP(C36,[1]!Tableau5[[N°
Projet]:[Porteur de projet]],6,FALSE)</f>
        <v>Pädagogisches Landestinstitut Rheinland-Pfalz</v>
      </c>
      <c r="J36" s="5" t="str">
        <f>VLOOKUP(Tableau11[[#This Row],[N°
projet
-
Projektnr.]],[1]!Tableau5[[N°
Projet]:[NUTS 3 Localisation PP]],8,FALSE)</f>
        <v>DEB38</v>
      </c>
      <c r="K36" s="5" t="str">
        <f>VLOOKUP(Tableau11[[#This Row],[Localisation 
du porteur de projet
-
Sitz 
des Projektträgers
(code NUTS 3)]],[1]!Tableau12[#Data],2,FALSE)</f>
        <v>Speyer, Kreisfreie Stadt</v>
      </c>
      <c r="L36" s="5" t="str">
        <f>VLOOKUP(Tableau11[[#This Row],[N°
projet
-
Projektnr.]],[1]!Tableau5[[N°
Projet]:[si infra
NUTS 3
Localisation
infra]],9,FALSE)</f>
        <v>-</v>
      </c>
      <c r="M36" s="5" t="str">
        <f>IF(ISNA(VLOOKUP(Tableau11[[#This Row],[Localisation du projet 
- si réalisation physique -
-
Projektstandort
- wenn materielle Umsetzung -
(code NUTS 3)]],[1]!Tableau12[#Data],2,FALSE)),"-")</f>
        <v>-</v>
      </c>
      <c r="N36" s="9">
        <f>VLOOKUP(Tableau11[[#This Row],[N°
projet
-
Projektnr.]],[1]!Tableau5[[N°
Projet]:[Date d''approbation par le CS]],13,FALSE)</f>
        <v>45482</v>
      </c>
      <c r="O36" s="9">
        <f>VLOOKUP(Tableau11[[#This Row],[N°
projet
-
Projektnr.]],[1]!Tableau5[[N°
Projet]:[Fin
du
projet]],23,FALSE)</f>
        <v>45474</v>
      </c>
      <c r="P36" s="9">
        <f>VLOOKUP(Tableau11[[#This Row],[N°
projet
-
Projektnr.]],[1]!Tableau5[[N°
Projet]:[Fin
du
projet]],24,FALSE)</f>
        <v>46752</v>
      </c>
      <c r="Q36" s="10">
        <f>VLOOKUP(Tableau11[[#This Row],[N°
projet
-
Projektnr.]],[1]!Tableau5[[N°
Projet]:[Domaine d''intervention]],37,FALSE)</f>
        <v>3515797.53</v>
      </c>
      <c r="R36" s="10">
        <f>VLOOKUP(Tableau11[[#This Row],[N°
projet
-
Projektnr.]],[1]!Tableau5[[N°
Projet]:[Domaine d''intervention]],38,FALSE)</f>
        <v>3160115.38</v>
      </c>
      <c r="S36" s="10">
        <f>VLOOKUP(Tableau11[[#This Row],[N°
projet
-
Projektnr.]],[1]!Tableau5[[N°
Projet]:[Domaine d''intervention]],40,FALSE)</f>
        <v>1896069.22</v>
      </c>
      <c r="T36" s="5" t="s">
        <v>29</v>
      </c>
      <c r="U36" s="11">
        <f>VLOOKUP(Tableau11[[#This Row],[N°
projet
-
Projektnr.]],[1]!Tableau5[[N°
Projet]:[Domaine d''intervention]],43,FALSE)</f>
        <v>0.5999999974684469</v>
      </c>
      <c r="V36" s="4">
        <f>VLOOKUP(Tableau11[[#This Row],[N°
projet
-
Projektnr.]],[1]!Tableau5[[N°
Projet]:[Domaine d''intervention]],49,FALSE)</f>
        <v>149</v>
      </c>
      <c r="W36" s="7" t="str">
        <f>VLOOKUP(Tableau11[[#This Row],[Type d''intervention FR (code)]],[1]!Tableau9[[N°]:[DE]],2,FALSE)</f>
        <v>Soutien à l'enseignement primaire et secondaire (hormis les infrastructures)</v>
      </c>
      <c r="X36" s="7" t="str">
        <f>VLOOKUP(Tableau11[[#This Row],[Type d''intervention FR (code)]],[1]!Tableau9[[N°]:[DE]],3,FALSE)</f>
        <v>Unterstützung der Primar- und Sekundarschulbildung (mit Ausnahme von Infrastrukturanlagen)</v>
      </c>
    </row>
    <row r="37" spans="1:24" ht="104.4" x14ac:dyDescent="0.3">
      <c r="A37" s="4" t="str">
        <f>VLOOKUP(Tableau11[[#This Row],[N°
projet
-
Projektnr.]],[1]!Tableau5[#Data],2,FALSE)</f>
        <v>C</v>
      </c>
      <c r="B37" s="4" t="str">
        <f>VLOOKUP(Tableau11[[#This Row],[N°
projet
-
Projektnr.]],[1]!Tableau5[#Data],3,FALSE)</f>
        <v>OSC3</v>
      </c>
      <c r="C37" s="4" t="s">
        <v>199</v>
      </c>
      <c r="D37" s="5" t="str">
        <f>VLOOKUP(C37,[1]!Tableau5[[N°
Projet]:[Acronyme]],2,FALSE)</f>
        <v>Territoire de santé PAMINA Gesundheitsregion</v>
      </c>
      <c r="E37" s="7" t="s">
        <v>200</v>
      </c>
      <c r="F37" s="7" t="s">
        <v>201</v>
      </c>
      <c r="G37" s="8" t="s">
        <v>202</v>
      </c>
      <c r="H37" s="7" t="s">
        <v>203</v>
      </c>
      <c r="I37" s="7" t="str">
        <f>VLOOKUP(C37,[1]!Tableau5[[N°
Projet]:[Porteur de projet]],6,FALSE)</f>
        <v>GECT Eurodistrict PAMINA</v>
      </c>
      <c r="J37" s="5" t="str">
        <f>VLOOKUP(Tableau11[[#This Row],[N°
projet
-
Projektnr.]],[1]!Tableau5[[N°
Projet]:[NUTS 3 Localisation PP]],8,FALSE)</f>
        <v>FRF11</v>
      </c>
      <c r="K37" s="5" t="str">
        <f>VLOOKUP(Tableau11[[#This Row],[Localisation 
du porteur de projet
-
Sitz 
des Projektträgers
(code NUTS 3)]],[1]!Tableau12[#Data],2,FALSE)</f>
        <v>Bas-Rhin</v>
      </c>
      <c r="L37" s="5" t="str">
        <f>VLOOKUP(Tableau11[[#This Row],[N°
projet
-
Projektnr.]],[1]!Tableau5[[N°
Projet]:[si infra
NUTS 3
Localisation
infra]],9,FALSE)</f>
        <v>-</v>
      </c>
      <c r="M37" s="5" t="str">
        <f>IF(ISNA(VLOOKUP(Tableau11[[#This Row],[Localisation du projet 
- si réalisation physique -
-
Projektstandort
- wenn materielle Umsetzung -
(code NUTS 3)]],[1]!Tableau12[#Data],2,FALSE)),"-")</f>
        <v>-</v>
      </c>
      <c r="N37" s="9">
        <f>VLOOKUP(Tableau11[[#This Row],[N°
projet
-
Projektnr.]],[1]!Tableau5[[N°
Projet]:[Date d''approbation par le CS]],13,FALSE)</f>
        <v>45608</v>
      </c>
      <c r="O37" s="9">
        <f>VLOOKUP(Tableau11[[#This Row],[N°
projet
-
Projektnr.]],[1]!Tableau5[[N°
Projet]:[Fin
du
projet]],23,FALSE)</f>
        <v>45658</v>
      </c>
      <c r="P37" s="9">
        <f>VLOOKUP(Tableau11[[#This Row],[N°
projet
-
Projektnr.]],[1]!Tableau5[[N°
Projet]:[Fin
du
projet]],24,FALSE)</f>
        <v>47118</v>
      </c>
      <c r="Q37" s="10">
        <f>VLOOKUP(Tableau11[[#This Row],[N°
projet
-
Projektnr.]],[1]!Tableau5[[N°
Projet]:[Domaine d''intervention]],37,FALSE)</f>
        <v>916872.71</v>
      </c>
      <c r="R37" s="10">
        <f>VLOOKUP(Tableau11[[#This Row],[N°
projet
-
Projektnr.]],[1]!Tableau5[[N°
Projet]:[Domaine d''intervention]],38,FALSE)</f>
        <v>916872.71</v>
      </c>
      <c r="S37" s="10">
        <f>VLOOKUP(Tableau11[[#This Row],[N°
projet
-
Projektnr.]],[1]!Tableau5[[N°
Projet]:[Domaine d''intervention]],40,FALSE)</f>
        <v>550123.63</v>
      </c>
      <c r="T37" s="5" t="s">
        <v>29</v>
      </c>
      <c r="U37" s="11">
        <f>VLOOKUP(Tableau11[[#This Row],[N°
projet
-
Projektnr.]],[1]!Tableau5[[N°
Projet]:[Domaine d''intervention]],43,FALSE)</f>
        <v>0.60000000436265577</v>
      </c>
      <c r="V37" s="4">
        <f>VLOOKUP(Tableau11[[#This Row],[N°
projet
-
Projektnr.]],[1]!Tableau5[[N°
Projet]:[Domaine d''intervention]],49,FALSE)</f>
        <v>160</v>
      </c>
      <c r="W37" s="7" t="str">
        <f>VLOOKUP(Tableau11[[#This Row],[Type d''intervention FR (code)]],[1]!Tableau9[[N°]:[DE]],2,FALSE)</f>
        <v>Mesures visant à améliorer l'accessibilité, l'efficacité et la résilience des systèmes de soins de santé (hormis les infrastructures)</v>
      </c>
      <c r="X37" s="7" t="str">
        <f>VLOOKUP(Tableau11[[#This Row],[Type d''intervention FR (code)]],[1]!Tableau9[[N°]:[DE]],3,FALSE)</f>
        <v>Maßnahmen zur Verbesserung der Zugänglichkeit, Effektivität und Belastbarkeit des Gesundheitswesens (mit Ausnahme von Infrastrukturanlagen)</v>
      </c>
    </row>
    <row r="38" spans="1:24" ht="104.4" x14ac:dyDescent="0.3">
      <c r="A38" s="4" t="str">
        <f>VLOOKUP(Tableau11[[#This Row],[N°
projet
-
Projektnr.]],[1]!Tableau5[#Data],2,FALSE)</f>
        <v>C</v>
      </c>
      <c r="B38" s="4" t="str">
        <f>VLOOKUP(Tableau11[[#This Row],[N°
projet
-
Projektnr.]],[1]!Tableau5[#Data],3,FALSE)</f>
        <v>OSC3</v>
      </c>
      <c r="C38" s="4" t="s">
        <v>204</v>
      </c>
      <c r="D38" s="5" t="s">
        <v>205</v>
      </c>
      <c r="E38" s="7" t="s">
        <v>206</v>
      </c>
      <c r="F38" s="7" t="s">
        <v>207</v>
      </c>
      <c r="G38" s="7" t="s">
        <v>208</v>
      </c>
      <c r="H38" s="7" t="s">
        <v>209</v>
      </c>
      <c r="I38" s="7" t="str">
        <f>VLOOKUP(C38,[1]!Tableau5[[N°
Projet]:[Porteur de projet]],6,FALSE)</f>
        <v>Centre Hospitalier d'Erstein</v>
      </c>
      <c r="J38" s="5" t="str">
        <f>VLOOKUP(Tableau11[[#This Row],[N°
projet
-
Projektnr.]],[1]!Tableau5[[N°
Projet]:[NUTS 3 Localisation PP]],8,FALSE)</f>
        <v>FRF11</v>
      </c>
      <c r="K38" s="5" t="str">
        <f>VLOOKUP(Tableau11[[#This Row],[Localisation 
du porteur de projet
-
Sitz 
des Projektträgers
(code NUTS 3)]],[1]!Tableau12[#Data],2,FALSE)</f>
        <v>Bas-Rhin</v>
      </c>
      <c r="L38" s="5" t="str">
        <f>VLOOKUP(Tableau11[[#This Row],[N°
projet
-
Projektnr.]],[1]!Tableau5[[N°
Projet]:[si infra
NUTS 3
Localisation
infra]],9,FALSE)</f>
        <v>-</v>
      </c>
      <c r="M38" s="5" t="str">
        <f>IF(ISNA(VLOOKUP(Tableau11[[#This Row],[Localisation du projet 
- si réalisation physique -
-
Projektstandort
- wenn materielle Umsetzung -
(code NUTS 3)]],[1]!Tableau12[#Data],2,FALSE)),"-")</f>
        <v>-</v>
      </c>
      <c r="N38" s="9">
        <f>VLOOKUP(Tableau11[[#This Row],[N°
projet
-
Projektnr.]],[1]!Tableau5[[N°
Projet]:[Date d''approbation par le CS]],13,FALSE)</f>
        <v>45714</v>
      </c>
      <c r="O38" s="9">
        <f>VLOOKUP(Tableau11[[#This Row],[N°
projet
-
Projektnr.]],[1]!Tableau5[[N°
Projet]:[Fin
du
projet]],23,FALSE)</f>
        <v>45809</v>
      </c>
      <c r="P38" s="9">
        <f>VLOOKUP(Tableau11[[#This Row],[N°
projet
-
Projektnr.]],[1]!Tableau5[[N°
Projet]:[Fin
du
projet]],24,FALSE)</f>
        <v>46904</v>
      </c>
      <c r="Q38" s="10">
        <f>VLOOKUP(Tableau11[[#This Row],[N°
projet
-
Projektnr.]],[1]!Tableau5[[N°
Projet]:[Domaine d''intervention]],37,FALSE)</f>
        <v>2500335.6</v>
      </c>
      <c r="R38" s="10">
        <f>VLOOKUP(Tableau11[[#This Row],[N°
projet
-
Projektnr.]],[1]!Tableau5[[N°
Projet]:[Domaine d''intervention]],38,FALSE)</f>
        <v>2500335.6</v>
      </c>
      <c r="S38" s="10">
        <f>VLOOKUP(Tableau11[[#This Row],[N°
projet
-
Projektnr.]],[1]!Tableau5[[N°
Projet]:[Domaine d''intervention]],40,FALSE)</f>
        <v>1500201.36</v>
      </c>
      <c r="T38" s="5" t="s">
        <v>29</v>
      </c>
      <c r="U38" s="11">
        <f>VLOOKUP(Tableau11[[#This Row],[N°
projet
-
Projektnr.]],[1]!Tableau5[[N°
Projet]:[Domaine d''intervention]],43,FALSE)</f>
        <v>0.6</v>
      </c>
      <c r="V38" s="4">
        <f>VLOOKUP(Tableau11[[#This Row],[N°
projet
-
Projektnr.]],[1]!Tableau5[[N°
Projet]:[Domaine d''intervention]],49,FALSE)</f>
        <v>160</v>
      </c>
      <c r="W38" s="7" t="str">
        <f>VLOOKUP(Tableau11[[#This Row],[Type d''intervention FR (code)]],[1]!Tableau9[[N°]:[DE]],2,FALSE)</f>
        <v>Mesures visant à améliorer l'accessibilité, l'efficacité et la résilience des systèmes de soins de santé (hormis les infrastructures)</v>
      </c>
      <c r="X38" s="7" t="str">
        <f>VLOOKUP(Tableau11[[#This Row],[Type d''intervention FR (code)]],[1]!Tableau9[[N°]:[DE]],3,FALSE)</f>
        <v>Maßnahmen zur Verbesserung der Zugänglichkeit, Effektivität und Belastbarkeit des Gesundheitswesens (mit Ausnahme von Infrastrukturanlagen)</v>
      </c>
    </row>
    <row r="39" spans="1:24" ht="121.8" x14ac:dyDescent="0.3">
      <c r="A39" s="4" t="str">
        <f>VLOOKUP(Tableau11[[#This Row],[N°
projet
-
Projektnr.]],[1]!Tableau5[#Data],2,FALSE)</f>
        <v>C</v>
      </c>
      <c r="B39" s="4" t="str">
        <f>VLOOKUP(Tableau11[[#This Row],[N°
projet
-
Projektnr.]],[1]!Tableau5[#Data],3,FALSE)</f>
        <v>OSC4</v>
      </c>
      <c r="C39" s="4" t="s">
        <v>210</v>
      </c>
      <c r="D39" s="7" t="s">
        <v>211</v>
      </c>
      <c r="E39" s="6" t="s">
        <v>212</v>
      </c>
      <c r="F39" s="5" t="s">
        <v>213</v>
      </c>
      <c r="G39" s="8" t="s">
        <v>214</v>
      </c>
      <c r="H39" s="8" t="s">
        <v>215</v>
      </c>
      <c r="I39" s="7" t="str">
        <f>VLOOKUP(C39,[1]!Tableau5[[N°
Projet]:[Porteur de projet]],6,FALSE)</f>
        <v>Collectivité européenne d'Alsace (CeA)</v>
      </c>
      <c r="J39" s="5" t="str">
        <f>VLOOKUP(Tableau11[[#This Row],[N°
projet
-
Projektnr.]],[1]!Tableau5[[N°
Projet]:[NUTS 3 Localisation PP]],8,FALSE)</f>
        <v>FRF11</v>
      </c>
      <c r="K39" s="5" t="str">
        <f>VLOOKUP(Tableau11[[#This Row],[Localisation 
du porteur de projet
-
Sitz 
des Projektträgers
(code NUTS 3)]],[1]!Tableau12[#Data],2,FALSE)</f>
        <v>Bas-Rhin</v>
      </c>
      <c r="L39" s="5" t="str">
        <f>VLOOKUP(Tableau11[[#This Row],[N°
projet
-
Projektnr.]],[1]!Tableau5[[N°
Projet]:[si infra
NUTS 3
Localisation
infra]],9,FALSE)</f>
        <v>-</v>
      </c>
      <c r="M39" s="5" t="str">
        <f>IF(ISNA(VLOOKUP(Tableau11[[#This Row],[Localisation du projet 
- si réalisation physique -
-
Projektstandort
- wenn materielle Umsetzung -
(code NUTS 3)]],[1]!Tableau12[#Data],2,FALSE)),"-")</f>
        <v>-</v>
      </c>
      <c r="N39" s="9">
        <f>VLOOKUP(Tableau11[[#This Row],[N°
projet
-
Projektnr.]],[1]!Tableau5[[N°
Projet]:[Date d''approbation par le CS]],13,FALSE)</f>
        <v>44903</v>
      </c>
      <c r="O39" s="9">
        <f>VLOOKUP(Tableau11[[#This Row],[N°
projet
-
Projektnr.]],[1]!Tableau5[[N°
Projet]:[Fin
du
projet]],23,FALSE)</f>
        <v>44849</v>
      </c>
      <c r="P39" s="9">
        <f>VLOOKUP(Tableau11[[#This Row],[N°
projet
-
Projektnr.]],[1]!Tableau5[[N°
Projet]:[Fin
du
projet]],24,FALSE)</f>
        <v>46022</v>
      </c>
      <c r="Q39" s="10">
        <f>VLOOKUP(Tableau11[[#This Row],[N°
projet
-
Projektnr.]],[1]!Tableau5[[N°
Projet]:[Domaine d''intervention]],37,FALSE)</f>
        <v>4997451.1400000006</v>
      </c>
      <c r="R39" s="10">
        <f>VLOOKUP(Tableau11[[#This Row],[N°
projet
-
Projektnr.]],[1]!Tableau5[[N°
Projet]:[Domaine d''intervention]],38,FALSE)</f>
        <v>4882988.74</v>
      </c>
      <c r="S39" s="10">
        <f>VLOOKUP(Tableau11[[#This Row],[N°
projet
-
Projektnr.]],[1]!Tableau5[[N°
Projet]:[Domaine d''intervention]],40,FALSE)</f>
        <v>2929793.24</v>
      </c>
      <c r="T39" s="5" t="s">
        <v>29</v>
      </c>
      <c r="U39" s="11">
        <f>VLOOKUP(Tableau11[[#This Row],[N°
projet
-
Projektnr.]],[1]!Tableau5[[N°
Projet]:[Domaine d''intervention]],43,FALSE)</f>
        <v>0.59999999918082958</v>
      </c>
      <c r="V39" s="4">
        <f>VLOOKUP(Tableau11[[#This Row],[N°
projet
-
Projektnr.]],[1]!Tableau5[[N°
Projet]:[Domaine d''intervention]],49,FALSE)</f>
        <v>166</v>
      </c>
      <c r="W39" s="7" t="str">
        <f>VLOOKUP(Tableau11[[#This Row],[Type d''intervention FR (code)]],[1]!Tableau9[[N°]:[DE]],2,FALSE)</f>
        <v>Protection, développement et promotion du patrimoine culturel et des services culturels</v>
      </c>
      <c r="X39" s="7" t="str">
        <f>VLOOKUP(Tableau11[[#This Row],[Type d''intervention FR (code)]],[1]!Tableau9[[N°]:[DE]],3,FALSE)</f>
        <v>Schutz, Entwicklung und Förderung des kulturellen Erbes und von kulturellen Angeboten</v>
      </c>
    </row>
    <row r="40" spans="1:24" ht="191.4" x14ac:dyDescent="0.3">
      <c r="A40" s="4" t="str">
        <f>VLOOKUP(Tableau11[[#This Row],[N°
projet
-
Projektnr.]],[1]!Tableau5[#Data],2,FALSE)</f>
        <v>C</v>
      </c>
      <c r="B40" s="4" t="str">
        <f>VLOOKUP(Tableau11[[#This Row],[N°
projet
-
Projektnr.]],[1]!Tableau5[#Data],3,FALSE)</f>
        <v>OSC4</v>
      </c>
      <c r="C40" s="4" t="s">
        <v>216</v>
      </c>
      <c r="D40" s="5" t="str">
        <f>VLOOKUP(C40,[1]!Tableau5[[N°
Projet]:[Acronyme]],2,FALSE)</f>
        <v>CinEuroFilmLab</v>
      </c>
      <c r="E40" s="7" t="s">
        <v>217</v>
      </c>
      <c r="F40" s="7" t="s">
        <v>218</v>
      </c>
      <c r="G40" s="15" t="s">
        <v>219</v>
      </c>
      <c r="H40" s="15" t="s">
        <v>220</v>
      </c>
      <c r="I40" s="7" t="str">
        <f>VLOOKUP(C40,[1]!Tableau5[[N°
Projet]:[Porteur de projet]],6,FALSE)</f>
        <v>Région Grand Est</v>
      </c>
      <c r="J40" s="5" t="str">
        <f>VLOOKUP(Tableau11[[#This Row],[N°
projet
-
Projektnr.]],[1]!Tableau5[[N°
Projet]:[NUTS 3 Localisation PP]],8,FALSE)</f>
        <v>FRF11</v>
      </c>
      <c r="K40" s="5" t="str">
        <f>VLOOKUP(Tableau11[[#This Row],[Localisation 
du porteur de projet
-
Sitz 
des Projektträgers
(code NUTS 3)]],[1]!Tableau12[#Data],2,FALSE)</f>
        <v>Bas-Rhin</v>
      </c>
      <c r="L40" s="5" t="str">
        <f>VLOOKUP(Tableau11[[#This Row],[N°
projet
-
Projektnr.]],[1]!Tableau5[[N°
Projet]:[si infra
NUTS 3
Localisation
infra]],9,FALSE)</f>
        <v>-</v>
      </c>
      <c r="M40" s="5" t="str">
        <f>IF(ISNA(VLOOKUP(Tableau11[[#This Row],[Localisation du projet 
- si réalisation physique -
-
Projektstandort
- wenn materielle Umsetzung -
(code NUTS 3)]],[1]!Tableau12[#Data],2,FALSE)),"-")</f>
        <v>-</v>
      </c>
      <c r="N40" s="9">
        <f>VLOOKUP(Tableau11[[#This Row],[N°
projet
-
Projektnr.]],[1]!Tableau5[[N°
Projet]:[Date d''approbation par le CS]],13,FALSE)</f>
        <v>45113</v>
      </c>
      <c r="O40" s="9">
        <f>VLOOKUP(Tableau11[[#This Row],[N°
projet
-
Projektnr.]],[1]!Tableau5[[N°
Projet]:[Fin
du
projet]],23,FALSE)</f>
        <v>45078</v>
      </c>
      <c r="P40" s="9">
        <f>VLOOKUP(Tableau11[[#This Row],[N°
projet
-
Projektnr.]],[1]!Tableau5[[N°
Projet]:[Fin
du
projet]],24,FALSE)</f>
        <v>46387</v>
      </c>
      <c r="Q40" s="10">
        <f>VLOOKUP(Tableau11[[#This Row],[N°
projet
-
Projektnr.]],[1]!Tableau5[[N°
Projet]:[Domaine d''intervention]],37,FALSE)</f>
        <v>1148950</v>
      </c>
      <c r="R40" s="10">
        <f>VLOOKUP(Tableau11[[#This Row],[N°
projet
-
Projektnr.]],[1]!Tableau5[[N°
Projet]:[Domaine d''intervention]],38,FALSE)</f>
        <v>998950</v>
      </c>
      <c r="S40" s="10">
        <f>VLOOKUP(Tableau11[[#This Row],[N°
projet
-
Projektnr.]],[1]!Tableau5[[N°
Projet]:[Domaine d''intervention]],40,FALSE)</f>
        <v>599370</v>
      </c>
      <c r="T40" s="5" t="s">
        <v>29</v>
      </c>
      <c r="U40" s="11">
        <f>VLOOKUP(Tableau11[[#This Row],[N°
projet
-
Projektnr.]],[1]!Tableau5[[N°
Projet]:[Domaine d''intervention]],43,FALSE)</f>
        <v>0.6</v>
      </c>
      <c r="V40" s="4">
        <f>VLOOKUP(Tableau11[[#This Row],[N°
projet
-
Projektnr.]],[1]!Tableau5[[N°
Projet]:[Domaine d''intervention]],49,FALSE)</f>
        <v>166</v>
      </c>
      <c r="W40" s="7" t="str">
        <f>VLOOKUP(Tableau11[[#This Row],[Type d''intervention FR (code)]],[1]!Tableau9[[N°]:[DE]],2,FALSE)</f>
        <v>Protection, développement et promotion du patrimoine culturel et des services culturels</v>
      </c>
      <c r="X40" s="7" t="str">
        <f>VLOOKUP(Tableau11[[#This Row],[Type d''intervention FR (code)]],[1]!Tableau9[[N°]:[DE]],3,FALSE)</f>
        <v>Schutz, Entwicklung und Förderung des kulturellen Erbes und von kulturellen Angeboten</v>
      </c>
    </row>
    <row r="41" spans="1:24" ht="156.6" x14ac:dyDescent="0.3">
      <c r="A41" s="4" t="str">
        <f>VLOOKUP(Tableau11[[#This Row],[N°
projet
-
Projektnr.]],[1]!Tableau5[#Data],2,FALSE)</f>
        <v>C</v>
      </c>
      <c r="B41" s="4" t="str">
        <f>VLOOKUP(Tableau11[[#This Row],[N°
projet
-
Projektnr.]],[1]!Tableau5[#Data],3,FALSE)</f>
        <v>OSC4</v>
      </c>
      <c r="C41" s="4" t="s">
        <v>221</v>
      </c>
      <c r="D41" s="5" t="str">
        <f>VLOOKUP(C41,[1]!Tableau5[[N°
Projet]:[Acronyme]],2,FALSE)</f>
        <v>Art'Rhena+</v>
      </c>
      <c r="E41" s="15" t="s">
        <v>222</v>
      </c>
      <c r="F41" s="8" t="s">
        <v>223</v>
      </c>
      <c r="G41" s="8" t="s">
        <v>224</v>
      </c>
      <c r="H41" s="8" t="s">
        <v>225</v>
      </c>
      <c r="I41" s="7" t="str">
        <f>VLOOKUP(C41,[1]!Tableau5[[N°
Projet]:[Porteur de projet]],6,FALSE)</f>
        <v>Communauté de Communes Alsace Rhin Brisach</v>
      </c>
      <c r="J41" s="5" t="str">
        <f>VLOOKUP(Tableau11[[#This Row],[N°
projet
-
Projektnr.]],[1]!Tableau5[[N°
Projet]:[NUTS 3 Localisation PP]],8,FALSE)</f>
        <v>FRF12</v>
      </c>
      <c r="K41" s="5" t="str">
        <f>VLOOKUP(Tableau11[[#This Row],[Localisation 
du porteur de projet
-
Sitz 
des Projektträgers
(code NUTS 3)]],[1]!Tableau12[#Data],2,FALSE)</f>
        <v>Haut-Rhin</v>
      </c>
      <c r="L41" s="5" t="str">
        <f>VLOOKUP(Tableau11[[#This Row],[N°
projet
-
Projektnr.]],[1]!Tableau5[[N°
Projet]:[si infra
NUTS 3
Localisation
infra]],9,FALSE)</f>
        <v>-</v>
      </c>
      <c r="M41" s="5" t="str">
        <f>IF(ISNA(VLOOKUP(Tableau11[[#This Row],[Localisation du projet 
- si réalisation physique -
-
Projektstandort
- wenn materielle Umsetzung -
(code NUTS 3)]],[1]!Tableau12[#Data],2,FALSE)),"-")</f>
        <v>-</v>
      </c>
      <c r="N41" s="9">
        <f>VLOOKUP(Tableau11[[#This Row],[N°
projet
-
Projektnr.]],[1]!Tableau5[[N°
Projet]:[Date d''approbation par le CS]],13,FALSE)</f>
        <v>45482</v>
      </c>
      <c r="O41" s="9">
        <f>VLOOKUP(Tableau11[[#This Row],[N°
projet
-
Projektnr.]],[1]!Tableau5[[N°
Projet]:[Fin
du
projet]],23,FALSE)</f>
        <v>45536</v>
      </c>
      <c r="P41" s="9">
        <f>VLOOKUP(Tableau11[[#This Row],[N°
projet
-
Projektnr.]],[1]!Tableau5[[N°
Projet]:[Fin
du
projet]],24,FALSE)</f>
        <v>46630</v>
      </c>
      <c r="Q41" s="10">
        <f>VLOOKUP(Tableau11[[#This Row],[N°
projet
-
Projektnr.]],[1]!Tableau5[[N°
Projet]:[Domaine d''intervention]],37,FALSE)</f>
        <v>1107154.42</v>
      </c>
      <c r="R41" s="10">
        <f>VLOOKUP(Tableau11[[#This Row],[N°
projet
-
Projektnr.]],[1]!Tableau5[[N°
Projet]:[Domaine d''intervention]],38,FALSE)</f>
        <v>1107154.42</v>
      </c>
      <c r="S41" s="10">
        <f>VLOOKUP(Tableau11[[#This Row],[N°
projet
-
Projektnr.]],[1]!Tableau5[[N°
Projet]:[Domaine d''intervention]],40,FALSE)</f>
        <v>664292.65</v>
      </c>
      <c r="T41" s="5" t="s">
        <v>29</v>
      </c>
      <c r="U41" s="11">
        <f>VLOOKUP(Tableau11[[#This Row],[N°
projet
-
Projektnr.]],[1]!Tableau5[[N°
Projet]:[Domaine d''intervention]],43,FALSE)</f>
        <v>0.59999999819356731</v>
      </c>
      <c r="V41" s="4">
        <f>VLOOKUP(Tableau11[[#This Row],[N°
projet
-
Projektnr.]],[1]!Tableau5[[N°
Projet]:[Domaine d''intervention]],49,FALSE)</f>
        <v>166</v>
      </c>
      <c r="W41" s="7" t="str">
        <f>VLOOKUP(Tableau11[[#This Row],[Type d''intervention FR (code)]],[1]!Tableau9[[N°]:[DE]],2,FALSE)</f>
        <v>Protection, développement et promotion du patrimoine culturel et des services culturels</v>
      </c>
      <c r="X41" s="7" t="str">
        <f>VLOOKUP(Tableau11[[#This Row],[Type d''intervention FR (code)]],[1]!Tableau9[[N°]:[DE]],3,FALSE)</f>
        <v>Schutz, Entwicklung und Förderung des kulturellen Erbes und von kulturellen Angeboten</v>
      </c>
    </row>
    <row r="42" spans="1:24" ht="87" x14ac:dyDescent="0.3">
      <c r="A42" s="4" t="str">
        <f>VLOOKUP(Tableau11[[#This Row],[N°
projet
-
Projektnr.]],[1]!Tableau5[#Data],2,FALSE)</f>
        <v>C</v>
      </c>
      <c r="B42" s="4" t="str">
        <f>VLOOKUP(Tableau11[[#This Row],[N°
projet
-
Projektnr.]],[1]!Tableau5[#Data],3,FALSE)</f>
        <v>OSC4</v>
      </c>
      <c r="C42" s="4" t="s">
        <v>226</v>
      </c>
      <c r="D42" s="5" t="s">
        <v>227</v>
      </c>
      <c r="E42" s="15" t="s">
        <v>228</v>
      </c>
      <c r="F42" s="8" t="s">
        <v>229</v>
      </c>
      <c r="G42" s="8" t="s">
        <v>230</v>
      </c>
      <c r="H42" s="8" t="s">
        <v>231</v>
      </c>
      <c r="I42" s="7" t="str">
        <f>VLOOKUP(C42,[1]!Tableau5[[N°
Projet]:[Porteur de projet]],6,FALSE)</f>
        <v>Eurodistrict Region Freiburg - Centre et Sud Alsace</v>
      </c>
      <c r="J42" s="5" t="str">
        <f>VLOOKUP(Tableau11[[#This Row],[N°
projet
-
Projektnr.]],[1]!Tableau5[[N°
Projet]:[NUTS 3 Localisation PP]],8,FALSE)</f>
        <v>FRF12</v>
      </c>
      <c r="K42" s="5" t="str">
        <f>VLOOKUP(Tableau11[[#This Row],[Localisation 
du porteur de projet
-
Sitz 
des Projektträgers
(code NUTS 3)]],[1]!Tableau12[#Data],2,FALSE)</f>
        <v>Haut-Rhin</v>
      </c>
      <c r="L42" s="5" t="str">
        <f>VLOOKUP(Tableau11[[#This Row],[N°
projet
-
Projektnr.]],[1]!Tableau5[[N°
Projet]:[si infra
NUTS 3
Localisation
infra]],9,FALSE)</f>
        <v xml:space="preserve">- </v>
      </c>
      <c r="M42" s="5" t="str">
        <f>IF(ISNA(VLOOKUP(Tableau11[[#This Row],[Localisation du projet 
- si réalisation physique -
-
Projektstandort
- wenn materielle Umsetzung -
(code NUTS 3)]],[1]!Tableau12[#Data],2,FALSE)),"-")</f>
        <v>-</v>
      </c>
      <c r="N42" s="9">
        <f>VLOOKUP(Tableau11[[#This Row],[N°
projet
-
Projektnr.]],[1]!Tableau5[[N°
Projet]:[Date d''approbation par le CS]],13,FALSE)</f>
        <v>45848</v>
      </c>
      <c r="O42" s="9">
        <f>VLOOKUP(Tableau11[[#This Row],[N°
projet
-
Projektnr.]],[1]!Tableau5[[N°
Projet]:[Fin
du
projet]],23,FALSE)</f>
        <v>45841</v>
      </c>
      <c r="P42" s="9">
        <f>VLOOKUP(Tableau11[[#This Row],[N°
projet
-
Projektnr.]],[1]!Tableau5[[N°
Projet]:[Fin
du
projet]],24,FALSE)</f>
        <v>47299</v>
      </c>
      <c r="Q42" s="10">
        <f>VLOOKUP(Tableau11[[#This Row],[N°
projet
-
Projektnr.]],[1]!Tableau5[[N°
Projet]:[Domaine d''intervention]],37,FALSE)</f>
        <v>624996.9</v>
      </c>
      <c r="R42" s="10">
        <f>VLOOKUP(Tableau11[[#This Row],[N°
projet
-
Projektnr.]],[1]!Tableau5[[N°
Projet]:[Domaine d''intervention]],38,FALSE)</f>
        <v>624996.9</v>
      </c>
      <c r="S42" s="10">
        <f>VLOOKUP(Tableau11[[#This Row],[N°
projet
-
Projektnr.]],[1]!Tableau5[[N°
Projet]:[Domaine d''intervention]],40,FALSE)</f>
        <v>374998.14</v>
      </c>
      <c r="T42" s="5" t="s">
        <v>29</v>
      </c>
      <c r="U42" s="11">
        <f>VLOOKUP(Tableau11[[#This Row],[N°
projet
-
Projektnr.]],[1]!Tableau5[[N°
Projet]:[Domaine d''intervention]],43,FALSE)</f>
        <v>0.6</v>
      </c>
      <c r="V42" s="4">
        <f>VLOOKUP(Tableau11[[#This Row],[N°
projet
-
Projektnr.]],[1]!Tableau5[[N°
Projet]:[Domaine d''intervention]],49,FALSE)</f>
        <v>166</v>
      </c>
      <c r="W42" s="7" t="str">
        <f>VLOOKUP(Tableau11[[#This Row],[Type d''intervention FR (code)]],[1]!Tableau9[[N°]:[DE]],2,FALSE)</f>
        <v>Protection, développement et promotion du patrimoine culturel et des services culturels</v>
      </c>
      <c r="X42" s="7" t="str">
        <f>VLOOKUP(Tableau11[[#This Row],[Type d''intervention FR (code)]],[1]!Tableau9[[N°]:[DE]],3,FALSE)</f>
        <v>Schutz, Entwicklung und Förderung des kulturellen Erbes und von kulturellen Angeboten</v>
      </c>
    </row>
    <row r="43" spans="1:24" ht="104.4" x14ac:dyDescent="0.3">
      <c r="A43" s="4" t="str">
        <f>VLOOKUP(Tableau11[[#This Row],[N°
projet
-
Projektnr.]],[1]!Tableau5[#Data],2,FALSE)</f>
        <v>C</v>
      </c>
      <c r="B43" s="4" t="str">
        <f>VLOOKUP(Tableau11[[#This Row],[N°
projet
-
Projektnr.]],[1]!Tableau5[#Data],3,FALSE)</f>
        <v>OSC4</v>
      </c>
      <c r="C43" s="4" t="s">
        <v>232</v>
      </c>
      <c r="D43" s="5" t="str">
        <f>VLOOKUP(C43,[1]!Tableau5[[N°
Projet]:[Acronyme]],2,FALSE)</f>
        <v>ACTO </v>
      </c>
      <c r="E43" s="7" t="s">
        <v>233</v>
      </c>
      <c r="F43" s="8" t="s">
        <v>234</v>
      </c>
      <c r="G43" s="17" t="s">
        <v>235</v>
      </c>
      <c r="H43" s="8" t="s">
        <v>236</v>
      </c>
      <c r="I43" s="7" t="str">
        <f>VLOOKUP(C43,[1]!Tableau5[[N°
Projet]:[Porteur de projet]],6,FALSE)</f>
        <v>BAAL novo e. V. I Theater Eurodistrict BAden Alsace</v>
      </c>
      <c r="J43" s="5" t="str">
        <f>VLOOKUP(Tableau11[[#This Row],[N°
projet
-
Projektnr.]],[1]!Tableau5[[N°
Projet]:[NUTS 3 Localisation PP]],8,FALSE)</f>
        <v>DE134</v>
      </c>
      <c r="K43" s="5" t="str">
        <f>VLOOKUP(Tableau11[[#This Row],[Localisation 
du porteur de projet
-
Sitz 
des Projektträgers
(code NUTS 3)]],[1]!Tableau12[#Data],2,FALSE)</f>
        <v>Ortenaukreis</v>
      </c>
      <c r="L43" s="5" t="str">
        <f>VLOOKUP(Tableau11[[#This Row],[N°
projet
-
Projektnr.]],[1]!Tableau5[[N°
Projet]:[si infra
NUTS 3
Localisation
infra]],9,FALSE)</f>
        <v>-</v>
      </c>
      <c r="M43" s="5" t="str">
        <f>IF(ISNA(VLOOKUP(Tableau11[[#This Row],[Localisation du projet 
- si réalisation physique -
-
Projektstandort
- wenn materielle Umsetzung -
(code NUTS 3)]],[1]!Tableau12[#Data],2,FALSE)),"-")</f>
        <v>-</v>
      </c>
      <c r="N43" s="9">
        <f>VLOOKUP(Tableau11[[#This Row],[N°
projet
-
Projektnr.]],[1]!Tableau5[[N°
Projet]:[Date d''approbation par le CS]],13,FALSE)</f>
        <v>45848</v>
      </c>
      <c r="O43" s="9">
        <f>VLOOKUP(Tableau11[[#This Row],[N°
projet
-
Projektnr.]],[1]!Tableau5[[N°
Projet]:[Fin
du
projet]],23,FALSE)</f>
        <v>45901</v>
      </c>
      <c r="P43" s="9">
        <f>VLOOKUP(Tableau11[[#This Row],[N°
projet
-
Projektnr.]],[1]!Tableau5[[N°
Projet]:[Fin
du
projet]],24,FALSE)</f>
        <v>46996</v>
      </c>
      <c r="Q43" s="10">
        <f>VLOOKUP(Tableau11[[#This Row],[N°
projet
-
Projektnr.]],[1]!Tableau5[[N°
Projet]:[Domaine d''intervention]],37,FALSE)</f>
        <v>861931.36</v>
      </c>
      <c r="R43" s="10">
        <f>VLOOKUP(Tableau11[[#This Row],[N°
projet
-
Projektnr.]],[1]!Tableau5[[N°
Projet]:[Domaine d''intervention]],38,FALSE)</f>
        <v>861931.36</v>
      </c>
      <c r="S43" s="10">
        <f>VLOOKUP(Tableau11[[#This Row],[N°
projet
-
Projektnr.]],[1]!Tableau5[[N°
Projet]:[Domaine d''intervention]],40,FALSE)</f>
        <v>517158.82</v>
      </c>
      <c r="T43" s="5" t="s">
        <v>29</v>
      </c>
      <c r="U43" s="11">
        <f>VLOOKUP(Tableau11[[#This Row],[N°
projet
-
Projektnr.]],[1]!Tableau5[[N°
Projet]:[Domaine d''intervention]],43,FALSE)</f>
        <v>0.60000000464074077</v>
      </c>
      <c r="V43" s="4">
        <f>VLOOKUP(Tableau11[[#This Row],[N°
projet
-
Projektnr.]],[1]!Tableau5[[N°
Projet]:[Domaine d''intervention]],49,FALSE)</f>
        <v>166</v>
      </c>
      <c r="W43" s="7" t="str">
        <f>VLOOKUP(Tableau11[[#This Row],[Type d''intervention FR (code)]],[1]!Tableau9[[N°]:[DE]],2,FALSE)</f>
        <v>Protection, développement et promotion du patrimoine culturel et des services culturels</v>
      </c>
      <c r="X43" s="7" t="str">
        <f>VLOOKUP(Tableau11[[#This Row],[Type d''intervention FR (code)]],[1]!Tableau9[[N°]:[DE]],3,FALSE)</f>
        <v>Schutz, Entwicklung und Förderung des kulturellen Erbes und von kulturellen Angeboten</v>
      </c>
    </row>
    <row r="44" spans="1:24" ht="104.4" x14ac:dyDescent="0.3">
      <c r="A44" s="4" t="str">
        <f>VLOOKUP(Tableau11[[#This Row],[N°
projet
-
Projektnr.]],[1]!Tableau5[#Data],2,FALSE)</f>
        <v>C</v>
      </c>
      <c r="B44" s="4" t="str">
        <f>VLOOKUP(Tableau11[[#This Row],[N°
projet
-
Projektnr.]],[1]!Tableau5[#Data],3,FALSE)</f>
        <v>OSC4</v>
      </c>
      <c r="C44" s="4" t="s">
        <v>237</v>
      </c>
      <c r="D44" s="7" t="s">
        <v>238</v>
      </c>
      <c r="E44" s="17" t="s">
        <v>239</v>
      </c>
      <c r="F44" s="8" t="s">
        <v>240</v>
      </c>
      <c r="G44" s="8" t="s">
        <v>241</v>
      </c>
      <c r="H44" s="8" t="s">
        <v>242</v>
      </c>
      <c r="I44" s="7" t="str">
        <f>VLOOKUP(C44,[1]!Tableau5[[N°
Projet]:[Porteur de projet]],6,FALSE)</f>
        <v>Haute école des arts du Rhin</v>
      </c>
      <c r="J44" s="5" t="str">
        <f>VLOOKUP(Tableau11[[#This Row],[N°
projet
-
Projektnr.]],[1]!Tableau5[[N°
Projet]:[NUTS 3 Localisation PP]],8,FALSE)</f>
        <v>FRF11</v>
      </c>
      <c r="K44" s="5" t="str">
        <f>VLOOKUP(Tableau11[[#This Row],[Localisation 
du porteur de projet
-
Sitz 
des Projektträgers
(code NUTS 3)]],[1]!Tableau12[#Data],2,FALSE)</f>
        <v>Bas-Rhin</v>
      </c>
      <c r="L44" s="5" t="str">
        <f>VLOOKUP(Tableau11[[#This Row],[N°
projet
-
Projektnr.]],[1]!Tableau5[[N°
Projet]:[si infra
NUTS 3
Localisation
infra]],9,FALSE)</f>
        <v>-</v>
      </c>
      <c r="M44" s="5" t="str">
        <f>IF(ISNA(VLOOKUP(Tableau11[[#This Row],[Localisation du projet 
- si réalisation physique -
-
Projektstandort
- wenn materielle Umsetzung -
(code NUTS 3)]],[1]!Tableau12[#Data],2,FALSE)),"-")</f>
        <v>-</v>
      </c>
      <c r="N44" s="9">
        <f>VLOOKUP(Tableau11[[#This Row],[N°
projet
-
Projektnr.]],[1]!Tableau5[[N°
Projet]:[Date d''approbation par le CS]],13,FALSE)</f>
        <v>45848</v>
      </c>
      <c r="O44" s="9">
        <f>VLOOKUP(Tableau11[[#This Row],[N°
projet
-
Projektnr.]],[1]!Tableau5[[N°
Projet]:[Fin
du
projet]],23,FALSE)</f>
        <v>45870</v>
      </c>
      <c r="P44" s="9">
        <f>VLOOKUP(Tableau11[[#This Row],[N°
projet
-
Projektnr.]],[1]!Tableau5[[N°
Projet]:[Fin
du
projet]],24,FALSE)</f>
        <v>47118</v>
      </c>
      <c r="Q44" s="10">
        <f>VLOOKUP(Tableau11[[#This Row],[N°
projet
-
Projektnr.]],[1]!Tableau5[[N°
Projet]:[Domaine d''intervention]],37,FALSE)</f>
        <v>2094016.96</v>
      </c>
      <c r="R44" s="10">
        <f>VLOOKUP(Tableau11[[#This Row],[N°
projet
-
Projektnr.]],[1]!Tableau5[[N°
Projet]:[Domaine d''intervention]],38,FALSE)</f>
        <v>1694100</v>
      </c>
      <c r="S44" s="10">
        <f>VLOOKUP(Tableau11[[#This Row],[N°
projet
-
Projektnr.]],[1]!Tableau5[[N°
Projet]:[Domaine d''intervention]],40,FALSE)</f>
        <v>1016460</v>
      </c>
      <c r="T44" s="5" t="s">
        <v>29</v>
      </c>
      <c r="U44" s="11">
        <f>VLOOKUP(Tableau11[[#This Row],[N°
projet
-
Projektnr.]],[1]!Tableau5[[N°
Projet]:[Domaine d''intervention]],43,FALSE)</f>
        <v>0.6</v>
      </c>
      <c r="V44" s="4">
        <f>VLOOKUP(Tableau11[[#This Row],[N°
projet
-
Projektnr.]],[1]!Tableau5[[N°
Projet]:[Domaine d''intervention]],49,FALSE)</f>
        <v>166</v>
      </c>
      <c r="W44" s="7" t="str">
        <f>VLOOKUP(Tableau11[[#This Row],[Type d''intervention FR (code)]],[1]!Tableau9[[N°]:[DE]],2,FALSE)</f>
        <v>Protection, développement et promotion du patrimoine culturel et des services culturels</v>
      </c>
      <c r="X44" s="7" t="str">
        <f>VLOOKUP(Tableau11[[#This Row],[Type d''intervention FR (code)]],[1]!Tableau9[[N°]:[DE]],3,FALSE)</f>
        <v>Schutz, Entwicklung und Förderung des kulturellen Erbes und von kulturellen Angeboten</v>
      </c>
    </row>
    <row r="45" spans="1:24" ht="156.6" x14ac:dyDescent="0.3">
      <c r="A45" s="4" t="str">
        <f>VLOOKUP(Tableau11[[#This Row],[N°
projet
-
Projektnr.]],[1]!Tableau5[#Data],2,FALSE)</f>
        <v>D</v>
      </c>
      <c r="B45" s="4" t="str">
        <f>VLOOKUP(Tableau11[[#This Row],[N°
projet
-
Projektnr.]],[1]!Tableau5[#Data],3,FALSE)</f>
        <v>OSD1</v>
      </c>
      <c r="C45" s="4" t="s">
        <v>243</v>
      </c>
      <c r="D45" s="5" t="str">
        <f>VLOOKUP(C45,[1]!Tableau5[[N°
Projet]:[Acronyme]],2,FALSE)</f>
        <v>IMAGINE-STIM Upper Rhine</v>
      </c>
      <c r="E45" s="7" t="s">
        <v>244</v>
      </c>
      <c r="F45" s="7" t="s">
        <v>245</v>
      </c>
      <c r="G45" s="15" t="s">
        <v>246</v>
      </c>
      <c r="H45" s="15" t="s">
        <v>247</v>
      </c>
      <c r="I45" s="7" t="str">
        <f>VLOOKUP(C45,[1]!Tableau5[[N°
Projet]:[Porteur de projet]],6,FALSE)</f>
        <v>Université de Strasbourg</v>
      </c>
      <c r="J45" s="5" t="str">
        <f>VLOOKUP(Tableau11[[#This Row],[N°
projet
-
Projektnr.]],[1]!Tableau5[[N°
Projet]:[NUTS 3 Localisation PP]],8,FALSE)</f>
        <v>FRF11</v>
      </c>
      <c r="K45" s="5" t="str">
        <f>VLOOKUP(Tableau11[[#This Row],[Localisation 
du porteur de projet
-
Sitz 
des Projektträgers
(code NUTS 3)]],[1]!Tableau12[#Data],2,FALSE)</f>
        <v>Bas-Rhin</v>
      </c>
      <c r="L45" s="5" t="str">
        <f>VLOOKUP(Tableau11[[#This Row],[N°
projet
-
Projektnr.]],[1]!Tableau5[[N°
Projet]:[si infra
NUTS 3
Localisation
infra]],9,FALSE)</f>
        <v>-</v>
      </c>
      <c r="M45" s="5" t="str">
        <f>IF(ISNA(VLOOKUP(Tableau11[[#This Row],[Localisation du projet 
- si réalisation physique -
-
Projektstandort
- wenn materielle Umsetzung -
(code NUTS 3)]],[1]!Tableau12[#Data],2,FALSE)),"-")</f>
        <v>-</v>
      </c>
      <c r="N45" s="9">
        <f>VLOOKUP(Tableau11[[#This Row],[N°
projet
-
Projektnr.]],[1]!Tableau5[[N°
Projet]:[Date d''approbation par le CS]],13,FALSE)</f>
        <v>45267</v>
      </c>
      <c r="O45" s="9">
        <f>VLOOKUP(Tableau11[[#This Row],[N°
projet
-
Projektnr.]],[1]!Tableau5[[N°
Projet]:[Fin
du
projet]],23,FALSE)</f>
        <v>45383</v>
      </c>
      <c r="P45" s="9">
        <f>VLOOKUP(Tableau11[[#This Row],[N°
projet
-
Projektnr.]],[1]!Tableau5[[N°
Projet]:[Fin
du
projet]],24,FALSE)</f>
        <v>46477</v>
      </c>
      <c r="Q45" s="10">
        <f>VLOOKUP(Tableau11[[#This Row],[N°
projet
-
Projektnr.]],[1]!Tableau5[[N°
Projet]:[Domaine d''intervention]],37,FALSE)</f>
        <v>999822.46</v>
      </c>
      <c r="R45" s="10">
        <f>VLOOKUP(Tableau11[[#This Row],[N°
projet
-
Projektnr.]],[1]!Tableau5[[N°
Projet]:[Domaine d''intervention]],38,FALSE)</f>
        <v>999822.46</v>
      </c>
      <c r="S45" s="10">
        <f>VLOOKUP(Tableau11[[#This Row],[N°
projet
-
Projektnr.]],[1]!Tableau5[[N°
Projet]:[Domaine d''intervention]],40,FALSE)</f>
        <v>499911.23</v>
      </c>
      <c r="T45" s="5" t="s">
        <v>29</v>
      </c>
      <c r="U45" s="11">
        <f>VLOOKUP(Tableau11[[#This Row],[N°
projet
-
Projektnr.]],[1]!Tableau5[[N°
Projet]:[Domaine d''intervention]],43,FALSE)</f>
        <v>0.5</v>
      </c>
      <c r="V45" s="4">
        <f>VLOOKUP(Tableau11[[#This Row],[N°
projet
-
Projektnr.]],[1]!Tableau5[[N°
Projet]:[Domaine d''intervention]],49,FALSE)</f>
        <v>28</v>
      </c>
      <c r="W45" s="7" t="str">
        <f>VLOOKUP(Tableau11[[#This Row],[Type d''intervention FR (code)]],[1]!Tableau9[[N°]:[DE]],2,FALSE)</f>
        <v>Transfert de technologies et coopération entre les entreprises, les centres de recherche et le secteur de l'enseignement supérieur</v>
      </c>
      <c r="X45" s="7" t="str">
        <f>VLOOKUP(Tableau11[[#This Row],[Type d''intervention FR (code)]],[1]!Tableau9[[N°]:[DE]],3,FALSE)</f>
        <v>Technologietransfer und Zusammenarbeit zwischen Unternehmen, Forschungszentren und dem Hochschulbereich</v>
      </c>
    </row>
    <row r="46" spans="1:24" ht="139.19999999999999" x14ac:dyDescent="0.3">
      <c r="A46" s="4" t="str">
        <f>VLOOKUP(Tableau11[[#This Row],[N°
projet
-
Projektnr.]],[1]!Tableau5[#Data],2,FALSE)</f>
        <v>D</v>
      </c>
      <c r="B46" s="4" t="str">
        <f>VLOOKUP(Tableau11[[#This Row],[N°
projet
-
Projektnr.]],[1]!Tableau5[#Data],3,FALSE)</f>
        <v>OSD1</v>
      </c>
      <c r="C46" s="4" t="s">
        <v>248</v>
      </c>
      <c r="D46" s="5" t="str">
        <f>VLOOKUP(C46,[1]!Tableau5[[N°
Projet]:[Acronyme]],2,FALSE)</f>
        <v>VarioPore</v>
      </c>
      <c r="E46" s="7" t="s">
        <v>249</v>
      </c>
      <c r="F46" s="7" t="s">
        <v>250</v>
      </c>
      <c r="G46" s="15" t="s">
        <v>251</v>
      </c>
      <c r="H46" s="15" t="s">
        <v>252</v>
      </c>
      <c r="I46" s="7" t="str">
        <f>VLOOKUP(C46,[1]!Tableau5[[N°
Projet]:[Porteur de projet]],6,FALSE)</f>
        <v>Hochschule Furtwangen</v>
      </c>
      <c r="J46" s="5" t="str">
        <f>VLOOKUP(Tableau11[[#This Row],[N°
projet
-
Projektnr.]],[1]!Tableau5[[N°
Projet]:[NUTS 3 Localisation PP]],8,FALSE)</f>
        <v>DE136</v>
      </c>
      <c r="K46" s="5" t="str">
        <f>VLOOKUP(Tableau11[[#This Row],[Localisation 
du porteur de projet
-
Sitz 
des Projektträgers
(code NUTS 3)]],[1]!Tableau12[#Data],2,FALSE)</f>
        <v>Schwarzwald-Baar-Kreis</v>
      </c>
      <c r="L46" s="5" t="str">
        <f>VLOOKUP(Tableau11[[#This Row],[N°
projet
-
Projektnr.]],[1]!Tableau5[[N°
Projet]:[si infra
NUTS 3
Localisation
infra]],9,FALSE)</f>
        <v>-</v>
      </c>
      <c r="M46" s="5" t="str">
        <f>IF(ISNA(VLOOKUP(Tableau11[[#This Row],[Localisation du projet 
- si réalisation physique -
-
Projektstandort
- wenn materielle Umsetzung -
(code NUTS 3)]],[1]!Tableau12[#Data],2,FALSE)),"-")</f>
        <v>-</v>
      </c>
      <c r="N46" s="9">
        <f>VLOOKUP(Tableau11[[#This Row],[N°
projet
-
Projektnr.]],[1]!Tableau5[[N°
Projet]:[Date d''approbation par le CS]],13,FALSE)</f>
        <v>45267</v>
      </c>
      <c r="O46" s="9">
        <f>VLOOKUP(Tableau11[[#This Row],[N°
projet
-
Projektnr.]],[1]!Tableau5[[N°
Projet]:[Fin
du
projet]],23,FALSE)</f>
        <v>45292</v>
      </c>
      <c r="P46" s="9">
        <f>VLOOKUP(Tableau11[[#This Row],[N°
projet
-
Projektnr.]],[1]!Tableau5[[N°
Projet]:[Fin
du
projet]],24,FALSE)</f>
        <v>46022</v>
      </c>
      <c r="Q46" s="10">
        <f>VLOOKUP(Tableau11[[#This Row],[N°
projet
-
Projektnr.]],[1]!Tableau5[[N°
Projet]:[Domaine d''intervention]],37,FALSE)</f>
        <v>1436161.4</v>
      </c>
      <c r="R46" s="10">
        <f>VLOOKUP(Tableau11[[#This Row],[N°
projet
-
Projektnr.]],[1]!Tableau5[[N°
Projet]:[Domaine d''intervention]],38,FALSE)</f>
        <v>989080.4</v>
      </c>
      <c r="S46" s="10">
        <f>VLOOKUP(Tableau11[[#This Row],[N°
projet
-
Projektnr.]],[1]!Tableau5[[N°
Projet]:[Domaine d''intervention]],40,FALSE)</f>
        <v>494540.2</v>
      </c>
      <c r="T46" s="5" t="s">
        <v>29</v>
      </c>
      <c r="U46" s="11">
        <f>VLOOKUP(Tableau11[[#This Row],[N°
projet
-
Projektnr.]],[1]!Tableau5[[N°
Projet]:[Domaine d''intervention]],43,FALSE)</f>
        <v>0.5</v>
      </c>
      <c r="V46" s="4">
        <f>VLOOKUP(Tableau11[[#This Row],[N°
projet
-
Projektnr.]],[1]!Tableau5[[N°
Projet]:[Domaine d''intervention]],49,FALSE)</f>
        <v>28</v>
      </c>
      <c r="W46" s="7" t="str">
        <f>VLOOKUP(Tableau11[[#This Row],[Type d''intervention FR (code)]],[1]!Tableau9[[N°]:[DE]],2,FALSE)</f>
        <v>Transfert de technologies et coopération entre les entreprises, les centres de recherche et le secteur de l'enseignement supérieur</v>
      </c>
      <c r="X46" s="7" t="str">
        <f>VLOOKUP(Tableau11[[#This Row],[Type d''intervention FR (code)]],[1]!Tableau9[[N°]:[DE]],3,FALSE)</f>
        <v>Technologietransfer und Zusammenarbeit zwischen Unternehmen, Forschungszentren und dem Hochschulbereich</v>
      </c>
    </row>
    <row r="47" spans="1:24" ht="139.19999999999999" x14ac:dyDescent="0.3">
      <c r="A47" s="4" t="str">
        <f>VLOOKUP(Tableau11[[#This Row],[N°
projet
-
Projektnr.]],[1]!Tableau5[#Data],2,FALSE)</f>
        <v>D</v>
      </c>
      <c r="B47" s="4" t="str">
        <f>VLOOKUP(Tableau11[[#This Row],[N°
projet
-
Projektnr.]],[1]!Tableau5[#Data],3,FALSE)</f>
        <v>OSD1</v>
      </c>
      <c r="C47" s="4" t="s">
        <v>253</v>
      </c>
      <c r="D47" s="5" t="str">
        <f>VLOOKUP(C47,[1]!Tableau5[[N°
Projet]:[Acronyme]],2,FALSE)</f>
        <v>aura.ai</v>
      </c>
      <c r="E47" s="7" t="s">
        <v>254</v>
      </c>
      <c r="F47" s="7" t="s">
        <v>255</v>
      </c>
      <c r="G47" s="15" t="s">
        <v>256</v>
      </c>
      <c r="H47" s="15" t="s">
        <v>257</v>
      </c>
      <c r="I47" s="7" t="str">
        <f>VLOOKUP(C47,[1]!Tableau5[[N°
Projet]:[Porteur de projet]],6,FALSE)</f>
        <v>Hochschule Karlsruhe - Institut für angewandte Forschung</v>
      </c>
      <c r="J47" s="5" t="str">
        <f>VLOOKUP(Tableau11[[#This Row],[N°
projet
-
Projektnr.]],[1]!Tableau5[[N°
Projet]:[NUTS 3 Localisation PP]],8,FALSE)</f>
        <v>DE122</v>
      </c>
      <c r="K47" s="5" t="str">
        <f>VLOOKUP(Tableau11[[#This Row],[Localisation 
du porteur de projet
-
Sitz 
des Projektträgers
(code NUTS 3)]],[1]!Tableau12[#Data],2,FALSE)</f>
        <v>Karlsruhe, Stadtkreis</v>
      </c>
      <c r="L47" s="5" t="str">
        <f>VLOOKUP(Tableau11[[#This Row],[N°
projet
-
Projektnr.]],[1]!Tableau5[[N°
Projet]:[si infra
NUTS 3
Localisation
infra]],9,FALSE)</f>
        <v>-</v>
      </c>
      <c r="M47" s="5" t="str">
        <f>IF(ISNA(VLOOKUP(Tableau11[[#This Row],[Localisation du projet 
- si réalisation physique -
-
Projektstandort
- wenn materielle Umsetzung -
(code NUTS 3)]],[1]!Tableau12[#Data],2,FALSE)),"-")</f>
        <v>-</v>
      </c>
      <c r="N47" s="9">
        <f>VLOOKUP(Tableau11[[#This Row],[N°
projet
-
Projektnr.]],[1]!Tableau5[[N°
Projet]:[Date d''approbation par le CS]],13,FALSE)</f>
        <v>45267</v>
      </c>
      <c r="O47" s="9">
        <f>VLOOKUP(Tableau11[[#This Row],[N°
projet
-
Projektnr.]],[1]!Tableau5[[N°
Projet]:[Fin
du
projet]],23,FALSE)</f>
        <v>45292</v>
      </c>
      <c r="P47" s="9">
        <f>VLOOKUP(Tableau11[[#This Row],[N°
projet
-
Projektnr.]],[1]!Tableau5[[N°
Projet]:[Fin
du
projet]],24,FALSE)</f>
        <v>46022</v>
      </c>
      <c r="Q47" s="10">
        <f>VLOOKUP(Tableau11[[#This Row],[N°
projet
-
Projektnr.]],[1]!Tableau5[[N°
Projet]:[Domaine d''intervention]],37,FALSE)</f>
        <v>1206917.1800000002</v>
      </c>
      <c r="R47" s="10">
        <f>VLOOKUP(Tableau11[[#This Row],[N°
projet
-
Projektnr.]],[1]!Tableau5[[N°
Projet]:[Domaine d''intervention]],38,FALSE)</f>
        <v>998577.68</v>
      </c>
      <c r="S47" s="10">
        <f>VLOOKUP(Tableau11[[#This Row],[N°
projet
-
Projektnr.]],[1]!Tableau5[[N°
Projet]:[Domaine d''intervention]],40,FALSE)</f>
        <v>499288.84</v>
      </c>
      <c r="T47" s="5" t="s">
        <v>29</v>
      </c>
      <c r="U47" s="11">
        <f>VLOOKUP(Tableau11[[#This Row],[N°
projet
-
Projektnr.]],[1]!Tableau5[[N°
Projet]:[Domaine d''intervention]],43,FALSE)</f>
        <v>0.5</v>
      </c>
      <c r="V47" s="4">
        <f>VLOOKUP(Tableau11[[#This Row],[N°
projet
-
Projektnr.]],[1]!Tableau5[[N°
Projet]:[Domaine d''intervention]],49,FALSE)</f>
        <v>28</v>
      </c>
      <c r="W47" s="7" t="str">
        <f>VLOOKUP(Tableau11[[#This Row],[Type d''intervention FR (code)]],[1]!Tableau9[[N°]:[DE]],2,FALSE)</f>
        <v>Transfert de technologies et coopération entre les entreprises, les centres de recherche et le secteur de l'enseignement supérieur</v>
      </c>
      <c r="X47" s="7" t="str">
        <f>VLOOKUP(Tableau11[[#This Row],[Type d''intervention FR (code)]],[1]!Tableau9[[N°]:[DE]],3,FALSE)</f>
        <v>Technologietransfer und Zusammenarbeit zwischen Unternehmen, Forschungszentren und dem Hochschulbereich</v>
      </c>
    </row>
    <row r="48" spans="1:24" ht="104.4" x14ac:dyDescent="0.3">
      <c r="A48" s="4" t="str">
        <f>VLOOKUP(Tableau11[[#This Row],[N°
projet
-
Projektnr.]],[1]!Tableau5[#Data],2,FALSE)</f>
        <v>D</v>
      </c>
      <c r="B48" s="4" t="str">
        <f>VLOOKUP(Tableau11[[#This Row],[N°
projet
-
Projektnr.]],[1]!Tableau5[#Data],3,FALSE)</f>
        <v>OSD1</v>
      </c>
      <c r="C48" s="4" t="s">
        <v>258</v>
      </c>
      <c r="D48" s="5" t="str">
        <f>VLOOKUP(C48,[1]!Tableau5[[N°
Projet]:[Acronyme]],2,FALSE)</f>
        <v>HelpMeWalk</v>
      </c>
      <c r="E48" s="7" t="s">
        <v>259</v>
      </c>
      <c r="F48" s="7" t="s">
        <v>260</v>
      </c>
      <c r="G48" s="15" t="s">
        <v>261</v>
      </c>
      <c r="H48" s="15" t="s">
        <v>262</v>
      </c>
      <c r="I48" s="7" t="str">
        <f>VLOOKUP(C48,[1]!Tableau5[[N°
Projet]:[Porteur de projet]],6,FALSE)</f>
        <v>Université de Strasbourg</v>
      </c>
      <c r="J48" s="5" t="str">
        <f>VLOOKUP(Tableau11[[#This Row],[N°
projet
-
Projektnr.]],[1]!Tableau5[[N°
Projet]:[NUTS 3 Localisation PP]],8,FALSE)</f>
        <v>FRF11</v>
      </c>
      <c r="K48" s="5" t="str">
        <f>VLOOKUP(Tableau11[[#This Row],[Localisation 
du porteur de projet
-
Sitz 
des Projektträgers
(code NUTS 3)]],[1]!Tableau12[#Data],2,FALSE)</f>
        <v>Bas-Rhin</v>
      </c>
      <c r="L48" s="5" t="str">
        <f>VLOOKUP(Tableau11[[#This Row],[N°
projet
-
Projektnr.]],[1]!Tableau5[[N°
Projet]:[si infra
NUTS 3
Localisation
infra]],9,FALSE)</f>
        <v>-</v>
      </c>
      <c r="M48" s="5" t="str">
        <f>IF(ISNA(VLOOKUP(Tableau11[[#This Row],[Localisation du projet 
- si réalisation physique -
-
Projektstandort
- wenn materielle Umsetzung -
(code NUTS 3)]],[1]!Tableau12[#Data],2,FALSE)),"-")</f>
        <v>-</v>
      </c>
      <c r="N48" s="9">
        <f>VLOOKUP(Tableau11[[#This Row],[N°
projet
-
Projektnr.]],[1]!Tableau5[[N°
Projet]:[Date d''approbation par le CS]],13,FALSE)</f>
        <v>45267</v>
      </c>
      <c r="O48" s="9">
        <f>VLOOKUP(Tableau11[[#This Row],[N°
projet
-
Projektnr.]],[1]!Tableau5[[N°
Projet]:[Fin
du
projet]],23,FALSE)</f>
        <v>45383</v>
      </c>
      <c r="P48" s="9">
        <f>VLOOKUP(Tableau11[[#This Row],[N°
projet
-
Projektnr.]],[1]!Tableau5[[N°
Projet]:[Fin
du
projet]],24,FALSE)</f>
        <v>46112</v>
      </c>
      <c r="Q48" s="10">
        <f>VLOOKUP(Tableau11[[#This Row],[N°
projet
-
Projektnr.]],[1]!Tableau5[[N°
Projet]:[Domaine d''intervention]],37,FALSE)</f>
        <v>1350907.58</v>
      </c>
      <c r="R48" s="10">
        <f>VLOOKUP(Tableau11[[#This Row],[N°
projet
-
Projektnr.]],[1]!Tableau5[[N°
Projet]:[Domaine d''intervention]],38,FALSE)</f>
        <v>935484.07000000007</v>
      </c>
      <c r="S48" s="10">
        <f>VLOOKUP(Tableau11[[#This Row],[N°
projet
-
Projektnr.]],[1]!Tableau5[[N°
Projet]:[Domaine d''intervention]],40,FALSE)</f>
        <v>467742.03</v>
      </c>
      <c r="T48" s="5" t="s">
        <v>29</v>
      </c>
      <c r="U48" s="11">
        <f>VLOOKUP(Tableau11[[#This Row],[N°
projet
-
Projektnr.]],[1]!Tableau5[[N°
Projet]:[Domaine d''intervention]],43,FALSE)</f>
        <v>0.49999999465517353</v>
      </c>
      <c r="V48" s="4">
        <f>VLOOKUP(Tableau11[[#This Row],[N°
projet
-
Projektnr.]],[1]!Tableau5[[N°
Projet]:[Domaine d''intervention]],49,FALSE)</f>
        <v>28</v>
      </c>
      <c r="W48" s="7" t="str">
        <f>VLOOKUP(Tableau11[[#This Row],[Type d''intervention FR (code)]],[1]!Tableau9[[N°]:[DE]],2,FALSE)</f>
        <v>Transfert de technologies et coopération entre les entreprises, les centres de recherche et le secteur de l'enseignement supérieur</v>
      </c>
      <c r="X48" s="7" t="str">
        <f>VLOOKUP(Tableau11[[#This Row],[Type d''intervention FR (code)]],[1]!Tableau9[[N°]:[DE]],3,FALSE)</f>
        <v>Technologietransfer und Zusammenarbeit zwischen Unternehmen, Forschungszentren und dem Hochschulbereich</v>
      </c>
    </row>
    <row r="49" spans="1:24" ht="121.8" x14ac:dyDescent="0.3">
      <c r="A49" s="4" t="str">
        <f>VLOOKUP(Tableau11[[#This Row],[N°
projet
-
Projektnr.]],[1]!Tableau5[#Data],2,FALSE)</f>
        <v>D</v>
      </c>
      <c r="B49" s="4" t="str">
        <f>VLOOKUP(Tableau11[[#This Row],[N°
projet
-
Projektnr.]],[1]!Tableau5[#Data],3,FALSE)</f>
        <v>OSD1</v>
      </c>
      <c r="C49" s="4" t="s">
        <v>263</v>
      </c>
      <c r="D49" s="5" t="str">
        <f>VLOOKUP(C49,[1]!Tableau5[[N°
Projet]:[Acronyme]],2,FALSE)</f>
        <v>2PhaseEx</v>
      </c>
      <c r="E49" s="7" t="s">
        <v>264</v>
      </c>
      <c r="F49" s="7" t="s">
        <v>265</v>
      </c>
      <c r="G49" s="15" t="s">
        <v>266</v>
      </c>
      <c r="H49" s="15" t="s">
        <v>267</v>
      </c>
      <c r="I49" s="7" t="str">
        <f>VLOOKUP(C49,[1]!Tableau5[[N°
Projet]:[Porteur de projet]],6,FALSE)</f>
        <v>Laboratoire ICube - UMR 7357, Université de Strasbourg</v>
      </c>
      <c r="J49" s="5" t="str">
        <f>VLOOKUP(Tableau11[[#This Row],[N°
projet
-
Projektnr.]],[1]!Tableau5[[N°
Projet]:[NUTS 3 Localisation PP]],8,FALSE)</f>
        <v>FRF11</v>
      </c>
      <c r="K49" s="5" t="str">
        <f>VLOOKUP(Tableau11[[#This Row],[Localisation 
du porteur de projet
-
Sitz 
des Projektträgers
(code NUTS 3)]],[1]!Tableau12[#Data],2,FALSE)</f>
        <v>Bas-Rhin</v>
      </c>
      <c r="L49" s="5" t="str">
        <f>VLOOKUP(Tableau11[[#This Row],[N°
projet
-
Projektnr.]],[1]!Tableau5[[N°
Projet]:[si infra
NUTS 3
Localisation
infra]],9,FALSE)</f>
        <v>-</v>
      </c>
      <c r="M49" s="5" t="str">
        <f>IF(ISNA(VLOOKUP(Tableau11[[#This Row],[Localisation du projet 
- si réalisation physique -
-
Projektstandort
- wenn materielle Umsetzung -
(code NUTS 3)]],[1]!Tableau12[#Data],2,FALSE)),"-")</f>
        <v>-</v>
      </c>
      <c r="N49" s="9">
        <f>VLOOKUP(Tableau11[[#This Row],[N°
projet
-
Projektnr.]],[1]!Tableau5[[N°
Projet]:[Date d''approbation par le CS]],13,FALSE)</f>
        <v>45267</v>
      </c>
      <c r="O49" s="9">
        <f>VLOOKUP(Tableau11[[#This Row],[N°
projet
-
Projektnr.]],[1]!Tableau5[[N°
Projet]:[Fin
du
projet]],23,FALSE)</f>
        <v>45536</v>
      </c>
      <c r="P49" s="9">
        <f>VLOOKUP(Tableau11[[#This Row],[N°
projet
-
Projektnr.]],[1]!Tableau5[[N°
Projet]:[Fin
du
projet]],24,FALSE)</f>
        <v>46630</v>
      </c>
      <c r="Q49" s="10">
        <f>VLOOKUP(Tableau11[[#This Row],[N°
projet
-
Projektnr.]],[1]!Tableau5[[N°
Projet]:[Domaine d''intervention]],37,FALSE)</f>
        <v>1000000</v>
      </c>
      <c r="R49" s="10">
        <f>VLOOKUP(Tableau11[[#This Row],[N°
projet
-
Projektnr.]],[1]!Tableau5[[N°
Projet]:[Domaine d''intervention]],38,FALSE)</f>
        <v>1000000</v>
      </c>
      <c r="S49" s="10">
        <f>VLOOKUP(Tableau11[[#This Row],[N°
projet
-
Projektnr.]],[1]!Tableau5[[N°
Projet]:[Domaine d''intervention]],40,FALSE)</f>
        <v>500000</v>
      </c>
      <c r="T49" s="5" t="s">
        <v>29</v>
      </c>
      <c r="U49" s="11">
        <f>VLOOKUP(Tableau11[[#This Row],[N°
projet
-
Projektnr.]],[1]!Tableau5[[N°
Projet]:[Domaine d''intervention]],43,FALSE)</f>
        <v>0.5</v>
      </c>
      <c r="V49" s="4">
        <f>VLOOKUP(Tableau11[[#This Row],[N°
projet
-
Projektnr.]],[1]!Tableau5[[N°
Projet]:[Domaine d''intervention]],49,FALSE)</f>
        <v>28</v>
      </c>
      <c r="W49" s="7" t="str">
        <f>VLOOKUP(Tableau11[[#This Row],[Type d''intervention FR (code)]],[1]!Tableau9[[N°]:[DE]],2,FALSE)</f>
        <v>Transfert de technologies et coopération entre les entreprises, les centres de recherche et le secteur de l'enseignement supérieur</v>
      </c>
      <c r="X49" s="7" t="str">
        <f>VLOOKUP(Tableau11[[#This Row],[Type d''intervention FR (code)]],[1]!Tableau9[[N°]:[DE]],3,FALSE)</f>
        <v>Technologietransfer und Zusammenarbeit zwischen Unternehmen, Forschungszentren und dem Hochschulbereich</v>
      </c>
    </row>
    <row r="50" spans="1:24" ht="156.6" x14ac:dyDescent="0.3">
      <c r="A50" s="4" t="str">
        <f>VLOOKUP(Tableau11[[#This Row],[N°
projet
-
Projektnr.]],[1]!Tableau5[#Data],2,FALSE)</f>
        <v>D</v>
      </c>
      <c r="B50" s="4" t="str">
        <f>VLOOKUP(Tableau11[[#This Row],[N°
projet
-
Projektnr.]],[1]!Tableau5[#Data],3,FALSE)</f>
        <v>OSD1</v>
      </c>
      <c r="C50" s="4" t="s">
        <v>268</v>
      </c>
      <c r="D50" s="5" t="str">
        <f>VLOOKUP(C50,[1]!Tableau5[[N°
Projet]:[Acronyme]],2,FALSE)</f>
        <v>ALBUCOL</v>
      </c>
      <c r="E50" s="7" t="s">
        <v>269</v>
      </c>
      <c r="F50" s="7" t="s">
        <v>270</v>
      </c>
      <c r="G50" s="15" t="s">
        <v>271</v>
      </c>
      <c r="H50" s="15" t="s">
        <v>272</v>
      </c>
      <c r="I50" s="7" t="str">
        <f>VLOOKUP(C50,[1]!Tableau5[[N°
Projet]:[Porteur de projet]],6,FALSE)</f>
        <v>UMR_S 1121 Biomatériaux et Bioingénierie - Institut national de la santé et de la recherche médicale</v>
      </c>
      <c r="J50" s="5" t="str">
        <f>VLOOKUP(Tableau11[[#This Row],[N°
projet
-
Projektnr.]],[1]!Tableau5[[N°
Projet]:[NUTS 3 Localisation PP]],8,FALSE)</f>
        <v>FRF11</v>
      </c>
      <c r="K50" s="5" t="str">
        <f>VLOOKUP(Tableau11[[#This Row],[Localisation 
du porteur de projet
-
Sitz 
des Projektträgers
(code NUTS 3)]],[1]!Tableau12[#Data],2,FALSE)</f>
        <v>Bas-Rhin</v>
      </c>
      <c r="L50" s="5" t="str">
        <f>VLOOKUP(Tableau11[[#This Row],[N°
projet
-
Projektnr.]],[1]!Tableau5[[N°
Projet]:[si infra
NUTS 3
Localisation
infra]],9,FALSE)</f>
        <v>-</v>
      </c>
      <c r="M50" s="5" t="str">
        <f>IF(ISNA(VLOOKUP(Tableau11[[#This Row],[Localisation du projet 
- si réalisation physique -
-
Projektstandort
- wenn materielle Umsetzung -
(code NUTS 3)]],[1]!Tableau12[#Data],2,FALSE)),"-")</f>
        <v>-</v>
      </c>
      <c r="N50" s="9">
        <f>VLOOKUP(Tableau11[[#This Row],[N°
projet
-
Projektnr.]],[1]!Tableau5[[N°
Projet]:[Date d''approbation par le CS]],13,FALSE)</f>
        <v>45267</v>
      </c>
      <c r="O50" s="9">
        <f>VLOOKUP(Tableau11[[#This Row],[N°
projet
-
Projektnr.]],[1]!Tableau5[[N°
Projet]:[Fin
du
projet]],23,FALSE)</f>
        <v>45383</v>
      </c>
      <c r="P50" s="9">
        <f>VLOOKUP(Tableau11[[#This Row],[N°
projet
-
Projektnr.]],[1]!Tableau5[[N°
Projet]:[Fin
du
projet]],24,FALSE)</f>
        <v>46477</v>
      </c>
      <c r="Q50" s="10">
        <f>VLOOKUP(Tableau11[[#This Row],[N°
projet
-
Projektnr.]],[1]!Tableau5[[N°
Projet]:[Domaine d''intervention]],37,FALSE)</f>
        <v>1746411.8399999999</v>
      </c>
      <c r="R50" s="10">
        <f>VLOOKUP(Tableau11[[#This Row],[N°
projet
-
Projektnr.]],[1]!Tableau5[[N°
Projet]:[Domaine d''intervention]],38,FALSE)</f>
        <v>999630.14</v>
      </c>
      <c r="S50" s="10">
        <f>VLOOKUP(Tableau11[[#This Row],[N°
projet
-
Projektnr.]],[1]!Tableau5[[N°
Projet]:[Domaine d''intervention]],40,FALSE)</f>
        <v>499815.07</v>
      </c>
      <c r="T50" s="5" t="s">
        <v>29</v>
      </c>
      <c r="U50" s="11">
        <f>VLOOKUP(Tableau11[[#This Row],[N°
projet
-
Projektnr.]],[1]!Tableau5[[N°
Projet]:[Domaine d''intervention]],43,FALSE)</f>
        <v>0.5</v>
      </c>
      <c r="V50" s="4">
        <f>VLOOKUP(Tableau11[[#This Row],[N°
projet
-
Projektnr.]],[1]!Tableau5[[N°
Projet]:[Domaine d''intervention]],49,FALSE)</f>
        <v>28</v>
      </c>
      <c r="W50" s="7" t="str">
        <f>VLOOKUP(Tableau11[[#This Row],[Type d''intervention FR (code)]],[1]!Tableau9[[N°]:[DE]],2,FALSE)</f>
        <v>Transfert de technologies et coopération entre les entreprises, les centres de recherche et le secteur de l'enseignement supérieur</v>
      </c>
      <c r="X50" s="7" t="str">
        <f>VLOOKUP(Tableau11[[#This Row],[Type d''intervention FR (code)]],[1]!Tableau9[[N°]:[DE]],3,FALSE)</f>
        <v>Technologietransfer und Zusammenarbeit zwischen Unternehmen, Forschungszentren und dem Hochschulbereich</v>
      </c>
    </row>
    <row r="51" spans="1:24" ht="156.6" x14ac:dyDescent="0.3">
      <c r="A51" s="4" t="str">
        <f>VLOOKUP(Tableau11[[#This Row],[N°
projet
-
Projektnr.]],[1]!Tableau5[#Data],2,FALSE)</f>
        <v>D</v>
      </c>
      <c r="B51" s="4" t="str">
        <f>VLOOKUP(Tableau11[[#This Row],[N°
projet
-
Projektnr.]],[1]!Tableau5[#Data],3,FALSE)</f>
        <v>OSD1</v>
      </c>
      <c r="C51" s="4" t="s">
        <v>273</v>
      </c>
      <c r="D51" s="5" t="str">
        <f>VLOOKUP(C51,[1]!Tableau5[[N°
Projet]:[Acronyme]],2,FALSE)</f>
        <v>AUTOMETA</v>
      </c>
      <c r="E51" s="7" t="s">
        <v>274</v>
      </c>
      <c r="F51" s="7" t="s">
        <v>275</v>
      </c>
      <c r="G51" s="15" t="s">
        <v>276</v>
      </c>
      <c r="H51" s="15" t="s">
        <v>277</v>
      </c>
      <c r="I51" s="7" t="str">
        <f>VLOOKUP(C51,[1]!Tableau5[[N°
Projet]:[Porteur de projet]],6,FALSE)</f>
        <v>Albert-Ludwigs-Universität Freiburg</v>
      </c>
      <c r="J51" s="5" t="str">
        <f>VLOOKUP(Tableau11[[#This Row],[N°
projet
-
Projektnr.]],[1]!Tableau5[[N°
Projet]:[NUTS 3 Localisation PP]],8,FALSE)</f>
        <v>DE131</v>
      </c>
      <c r="K51" s="5" t="str">
        <f>VLOOKUP(Tableau11[[#This Row],[Localisation 
du porteur de projet
-
Sitz 
des Projektträgers
(code NUTS 3)]],[1]!Tableau12[#Data],2,FALSE)</f>
        <v>Freiburg im Breisgau, Stadtkreis</v>
      </c>
      <c r="L51" s="5" t="str">
        <f>VLOOKUP(Tableau11[[#This Row],[N°
projet
-
Projektnr.]],[1]!Tableau5[[N°
Projet]:[si infra
NUTS 3
Localisation
infra]],9,FALSE)</f>
        <v>-</v>
      </c>
      <c r="M51" s="5" t="str">
        <f>IF(ISNA(VLOOKUP(Tableau11[[#This Row],[Localisation du projet 
- si réalisation physique -
-
Projektstandort
- wenn materielle Umsetzung -
(code NUTS 3)]],[1]!Tableau12[#Data],2,FALSE)),"-")</f>
        <v>-</v>
      </c>
      <c r="N51" s="9">
        <f>VLOOKUP(Tableau11[[#This Row],[N°
projet
-
Projektnr.]],[1]!Tableau5[[N°
Projet]:[Date d''approbation par le CS]],13,FALSE)</f>
        <v>45267</v>
      </c>
      <c r="O51" s="9">
        <f>VLOOKUP(Tableau11[[#This Row],[N°
projet
-
Projektnr.]],[1]!Tableau5[[N°
Projet]:[Fin
du
projet]],23,FALSE)</f>
        <v>45383</v>
      </c>
      <c r="P51" s="9">
        <f>VLOOKUP(Tableau11[[#This Row],[N°
projet
-
Projektnr.]],[1]!Tableau5[[N°
Projet]:[Fin
du
projet]],24,FALSE)</f>
        <v>46477</v>
      </c>
      <c r="Q51" s="10">
        <f>VLOOKUP(Tableau11[[#This Row],[N°
projet
-
Projektnr.]],[1]!Tableau5[[N°
Projet]:[Domaine d''intervention]],37,FALSE)</f>
        <v>1279276.5</v>
      </c>
      <c r="R51" s="10">
        <f>VLOOKUP(Tableau11[[#This Row],[N°
projet
-
Projektnr.]],[1]!Tableau5[[N°
Projet]:[Domaine d''intervention]],38,FALSE)</f>
        <v>953896.5</v>
      </c>
      <c r="S51" s="10">
        <f>VLOOKUP(Tableau11[[#This Row],[N°
projet
-
Projektnr.]],[1]!Tableau5[[N°
Projet]:[Domaine d''intervention]],40,FALSE)</f>
        <v>476948.25</v>
      </c>
      <c r="T51" s="5" t="s">
        <v>29</v>
      </c>
      <c r="U51" s="11">
        <f>VLOOKUP(Tableau11[[#This Row],[N°
projet
-
Projektnr.]],[1]!Tableau5[[N°
Projet]:[Domaine d''intervention]],43,FALSE)</f>
        <v>0.5</v>
      </c>
      <c r="V51" s="4">
        <f>VLOOKUP(Tableau11[[#This Row],[N°
projet
-
Projektnr.]],[1]!Tableau5[[N°
Projet]:[Domaine d''intervention]],49,FALSE)</f>
        <v>28</v>
      </c>
      <c r="W51" s="7" t="str">
        <f>VLOOKUP(Tableau11[[#This Row],[Type d''intervention FR (code)]],[1]!Tableau9[[N°]:[DE]],2,FALSE)</f>
        <v>Transfert de technologies et coopération entre les entreprises, les centres de recherche et le secteur de l'enseignement supérieur</v>
      </c>
      <c r="X51" s="7" t="str">
        <f>VLOOKUP(Tableau11[[#This Row],[Type d''intervention FR (code)]],[1]!Tableau9[[N°]:[DE]],3,FALSE)</f>
        <v>Technologietransfer und Zusammenarbeit zwischen Unternehmen, Forschungszentren und dem Hochschulbereich</v>
      </c>
    </row>
    <row r="52" spans="1:24" ht="156.6" x14ac:dyDescent="0.3">
      <c r="A52" s="4" t="str">
        <f>VLOOKUP(Tableau11[[#This Row],[N°
projet
-
Projektnr.]],[1]!Tableau5[#Data],2,FALSE)</f>
        <v>D</v>
      </c>
      <c r="B52" s="4" t="str">
        <f>VLOOKUP(Tableau11[[#This Row],[N°
projet
-
Projektnr.]],[1]!Tableau5[#Data],3,FALSE)</f>
        <v>OSD1</v>
      </c>
      <c r="C52" s="4" t="s">
        <v>278</v>
      </c>
      <c r="D52" s="5" t="str">
        <f>VLOOKUP(C52,[1]!Tableau5[[N°
Projet]:[Acronyme]],2,FALSE)</f>
        <v>KTUR²</v>
      </c>
      <c r="E52" s="15" t="s">
        <v>279</v>
      </c>
      <c r="F52" s="15" t="s">
        <v>280</v>
      </c>
      <c r="G52" s="8" t="s">
        <v>281</v>
      </c>
      <c r="H52" s="8" t="s">
        <v>282</v>
      </c>
      <c r="I52" s="7" t="str">
        <f>VLOOKUP(C52,[1]!Tableau5[[N°
Projet]:[Porteur de projet]],6,FALSE)</f>
        <v>Université de Strasbourg</v>
      </c>
      <c r="J52" s="5" t="str">
        <f>VLOOKUP(Tableau11[[#This Row],[N°
projet
-
Projektnr.]],[1]!Tableau5[[N°
Projet]:[NUTS 3 Localisation PP]],8,FALSE)</f>
        <v>FRF11</v>
      </c>
      <c r="K52" s="5" t="str">
        <f>VLOOKUP(Tableau11[[#This Row],[Localisation 
du porteur de projet
-
Sitz 
des Projektträgers
(code NUTS 3)]],[1]!Tableau12[#Data],2,FALSE)</f>
        <v>Bas-Rhin</v>
      </c>
      <c r="L52" s="5" t="str">
        <f>VLOOKUP(Tableau11[[#This Row],[N°
projet
-
Projektnr.]],[1]!Tableau5[[N°
Projet]:[si infra
NUTS 3
Localisation
infra]],9,FALSE)</f>
        <v>-</v>
      </c>
      <c r="M52" s="5" t="str">
        <f>IF(ISNA(VLOOKUP(Tableau11[[#This Row],[Localisation du projet 
- si réalisation physique -
-
Projektstandort
- wenn materielle Umsetzung -
(code NUTS 3)]],[1]!Tableau12[#Data],2,FALSE)),"-")</f>
        <v>-</v>
      </c>
      <c r="N52" s="9">
        <f>VLOOKUP(Tableau11[[#This Row],[N°
projet
-
Projektnr.]],[1]!Tableau5[[N°
Projet]:[Date d''approbation par le CS]],13,FALSE)</f>
        <v>45482</v>
      </c>
      <c r="O52" s="9">
        <f>VLOOKUP(Tableau11[[#This Row],[N°
projet
-
Projektnr.]],[1]!Tableau5[[N°
Projet]:[Fin
du
projet]],23,FALSE)</f>
        <v>45536</v>
      </c>
      <c r="P52" s="9">
        <f>VLOOKUP(Tableau11[[#This Row],[N°
projet
-
Projektnr.]],[1]!Tableau5[[N°
Projet]:[Fin
du
projet]],24,FALSE)</f>
        <v>46630</v>
      </c>
      <c r="Q52" s="10">
        <f>VLOOKUP(Tableau11[[#This Row],[N°
projet
-
Projektnr.]],[1]!Tableau5[[N°
Projet]:[Domaine d''intervention]],37,FALSE)</f>
        <v>5682940.29</v>
      </c>
      <c r="R52" s="10">
        <f>VLOOKUP(Tableau11[[#This Row],[N°
projet
-
Projektnr.]],[1]!Tableau5[[N°
Projet]:[Domaine d''intervention]],38,FALSE)</f>
        <v>4992941.49</v>
      </c>
      <c r="S52" s="10">
        <f>VLOOKUP(Tableau11[[#This Row],[N°
projet
-
Projektnr.]],[1]!Tableau5[[N°
Projet]:[Domaine d''intervention]],40,FALSE)</f>
        <v>2496470.7400000002</v>
      </c>
      <c r="T52" s="5" t="s">
        <v>29</v>
      </c>
      <c r="U52" s="11">
        <f>VLOOKUP(Tableau11[[#This Row],[N°
projet
-
Projektnr.]],[1]!Tableau5[[N°
Projet]:[Domaine d''intervention]],43,FALSE)</f>
        <v>0.49999999899858633</v>
      </c>
      <c r="V52" s="4">
        <f>VLOOKUP(Tableau11[[#This Row],[N°
projet
-
Projektnr.]],[1]!Tableau5[[N°
Projet]:[Domaine d''intervention]],49,FALSE)</f>
        <v>28</v>
      </c>
      <c r="W52" s="7" t="str">
        <f>VLOOKUP(Tableau11[[#This Row],[Type d''intervention FR (code)]],[1]!Tableau9[[N°]:[DE]],2,FALSE)</f>
        <v>Transfert de technologies et coopération entre les entreprises, les centres de recherche et le secteur de l'enseignement supérieur</v>
      </c>
      <c r="X52" s="7" t="str">
        <f>VLOOKUP(Tableau11[[#This Row],[Type d''intervention FR (code)]],[1]!Tableau9[[N°]:[DE]],3,FALSE)</f>
        <v>Technologietransfer und Zusammenarbeit zwischen Unternehmen, Forschungszentren und dem Hochschulbereich</v>
      </c>
    </row>
    <row r="53" spans="1:24" ht="121.8" x14ac:dyDescent="0.3">
      <c r="A53" s="4" t="str">
        <f>VLOOKUP(Tableau11[[#This Row],[N°
projet
-
Projektnr.]],[1]!Tableau5[#Data],2,FALSE)</f>
        <v>D</v>
      </c>
      <c r="B53" s="4" t="str">
        <f>VLOOKUP(Tableau11[[#This Row],[N°
projet
-
Projektnr.]],[1]!Tableau5[#Data],3,FALSE)</f>
        <v>OSD1</v>
      </c>
      <c r="C53" s="4" t="s">
        <v>283</v>
      </c>
      <c r="D53" s="5" t="str">
        <f>VLOOKUP(C53,[1]!Tableau5[[N°
Projet]:[Acronyme]],2,FALSE)</f>
        <v>UpQuantVal</v>
      </c>
      <c r="E53" s="15" t="s">
        <v>284</v>
      </c>
      <c r="F53" s="18" t="s">
        <v>285</v>
      </c>
      <c r="G53" s="8" t="s">
        <v>286</v>
      </c>
      <c r="H53" s="8" t="s">
        <v>287</v>
      </c>
      <c r="I53" s="7" t="str">
        <f>VLOOKUP(C53,[1]!Tableau5[[N°
Projet]:[Porteur de projet]],6,FALSE)</f>
        <v>Université de Strasbourg</v>
      </c>
      <c r="J53" s="5" t="str">
        <f>VLOOKUP(Tableau11[[#This Row],[N°
projet
-
Projektnr.]],[1]!Tableau5[[N°
Projet]:[NUTS 3 Localisation PP]],8,FALSE)</f>
        <v>FRF11</v>
      </c>
      <c r="K53" s="5" t="str">
        <f>VLOOKUP(Tableau11[[#This Row],[Localisation 
du porteur de projet
-
Sitz 
des Projektträgers
(code NUTS 3)]],[1]!Tableau12[#Data],2,FALSE)</f>
        <v>Bas-Rhin</v>
      </c>
      <c r="L53" s="5" t="str">
        <f>VLOOKUP(Tableau11[[#This Row],[N°
projet
-
Projektnr.]],[1]!Tableau5[[N°
Projet]:[si infra
NUTS 3
Localisation
infra]],9,FALSE)</f>
        <v>-</v>
      </c>
      <c r="M53" s="5" t="str">
        <f>IF(ISNA(VLOOKUP(Tableau11[[#This Row],[Localisation du projet 
- si réalisation physique -
-
Projektstandort
- wenn materielle Umsetzung -
(code NUTS 3)]],[1]!Tableau12[#Data],2,FALSE)),"-")</f>
        <v>-</v>
      </c>
      <c r="N53" s="9">
        <f>VLOOKUP(Tableau11[[#This Row],[N°
projet
-
Projektnr.]],[1]!Tableau5[[N°
Projet]:[Date d''approbation par le CS]],13,FALSE)</f>
        <v>45482</v>
      </c>
      <c r="O53" s="9">
        <f>VLOOKUP(Tableau11[[#This Row],[N°
projet
-
Projektnr.]],[1]!Tableau5[[N°
Projet]:[Fin
du
projet]],23,FALSE)</f>
        <v>45658</v>
      </c>
      <c r="P53" s="9">
        <f>VLOOKUP(Tableau11[[#This Row],[N°
projet
-
Projektnr.]],[1]!Tableau5[[N°
Projet]:[Fin
du
projet]],24,FALSE)</f>
        <v>46752</v>
      </c>
      <c r="Q53" s="10">
        <f>VLOOKUP(Tableau11[[#This Row],[N°
projet
-
Projektnr.]],[1]!Tableau5[[N°
Projet]:[Domaine d''intervention]],37,FALSE)</f>
        <v>5161817.5599999996</v>
      </c>
      <c r="R53" s="10">
        <f>VLOOKUP(Tableau11[[#This Row],[N°
projet
-
Projektnr.]],[1]!Tableau5[[N°
Projet]:[Domaine d''intervention]],38,FALSE)</f>
        <v>4585129.5599999996</v>
      </c>
      <c r="S53" s="10">
        <f>VLOOKUP(Tableau11[[#This Row],[N°
projet
-
Projektnr.]],[1]!Tableau5[[N°
Projet]:[Domaine d''intervention]],40,FALSE)</f>
        <v>2292564.7799999998</v>
      </c>
      <c r="T53" s="5" t="s">
        <v>29</v>
      </c>
      <c r="U53" s="11">
        <f>VLOOKUP(Tableau11[[#This Row],[N°
projet
-
Projektnr.]],[1]!Tableau5[[N°
Projet]:[Domaine d''intervention]],43,FALSE)</f>
        <v>0.5</v>
      </c>
      <c r="V53" s="4">
        <f>VLOOKUP(Tableau11[[#This Row],[N°
projet
-
Projektnr.]],[1]!Tableau5[[N°
Projet]:[Domaine d''intervention]],49,FALSE)</f>
        <v>28</v>
      </c>
      <c r="W53" s="7" t="str">
        <f>VLOOKUP(Tableau11[[#This Row],[Type d''intervention FR (code)]],[1]!Tableau9[[N°]:[DE]],2,FALSE)</f>
        <v>Transfert de technologies et coopération entre les entreprises, les centres de recherche et le secteur de l'enseignement supérieur</v>
      </c>
      <c r="X53" s="7" t="str">
        <f>VLOOKUP(Tableau11[[#This Row],[Type d''intervention FR (code)]],[1]!Tableau9[[N°]:[DE]],3,FALSE)</f>
        <v>Technologietransfer und Zusammenarbeit zwischen Unternehmen, Forschungszentren und dem Hochschulbereich</v>
      </c>
    </row>
    <row r="54" spans="1:24" ht="87" x14ac:dyDescent="0.3">
      <c r="A54" s="4" t="str">
        <f>VLOOKUP(Tableau11[[#This Row],[N°
projet
-
Projektnr.]],[1]!Tableau5[#Data],2,FALSE)</f>
        <v>D</v>
      </c>
      <c r="B54" s="4" t="str">
        <f>VLOOKUP(Tableau11[[#This Row],[N°
projet
-
Projektnr.]],[1]!Tableau5[#Data],3,FALSE)</f>
        <v>OSD2</v>
      </c>
      <c r="C54" s="4" t="s">
        <v>288</v>
      </c>
      <c r="D54" s="5" t="str">
        <f>VLOOKUP(C54,[1]!Tableau5[[N°
Projet]:[Acronyme]],2,FALSE)</f>
        <v>Robot Hub Transfer</v>
      </c>
      <c r="E54" s="7" t="s">
        <v>289</v>
      </c>
      <c r="F54" s="7" t="s">
        <v>290</v>
      </c>
      <c r="G54" s="8" t="s">
        <v>291</v>
      </c>
      <c r="H54" s="8" t="s">
        <v>292</v>
      </c>
      <c r="I54" s="7" t="str">
        <f>VLOOKUP(C54,[1]!Tableau5[[N°
Projet]:[Porteur de projet]],6,FALSE)</f>
        <v>Hochschule Trier</v>
      </c>
      <c r="J54" s="5" t="str">
        <f>VLOOKUP(Tableau11[[#This Row],[N°
projet
-
Projektnr.]],[1]!Tableau5[[N°
Projet]:[NUTS 3 Localisation PP]],8,FALSE)</f>
        <v>DEB21</v>
      </c>
      <c r="K54" s="5" t="str">
        <f>VLOOKUP(Tableau11[[#This Row],[Localisation 
du porteur de projet
-
Sitz 
des Projektträgers
(code NUTS 3)]],[1]!Tableau12[#Data],2,FALSE)</f>
        <v>Trier, Kreisfreie Stadt</v>
      </c>
      <c r="L54" s="5" t="str">
        <f>VLOOKUP(Tableau11[[#This Row],[N°
projet
-
Projektnr.]],[1]!Tableau5[[N°
Projet]:[si infra
NUTS 3
Localisation
infra]],9,FALSE)</f>
        <v>-</v>
      </c>
      <c r="M54" s="5" t="str">
        <f>IF(ISNA(VLOOKUP(Tableau11[[#This Row],[Localisation du projet 
- si réalisation physique -
-
Projektstandort
- wenn materielle Umsetzung -
(code NUTS 3)]],[1]!Tableau12[#Data],2,FALSE)),"-")</f>
        <v>-</v>
      </c>
      <c r="N54" s="9">
        <f>VLOOKUP(Tableau11[[#This Row],[N°
projet
-
Projektnr.]],[1]!Tableau5[[N°
Projet]:[Date d''approbation par le CS]],13,FALSE)</f>
        <v>44994</v>
      </c>
      <c r="O54" s="9">
        <f>VLOOKUP(Tableau11[[#This Row],[N°
projet
-
Projektnr.]],[1]!Tableau5[[N°
Projet]:[Fin
du
projet]],23,FALSE)</f>
        <v>45017</v>
      </c>
      <c r="P54" s="9">
        <f>VLOOKUP(Tableau11[[#This Row],[N°
projet
-
Projektnr.]],[1]!Tableau5[[N°
Projet]:[Fin
du
projet]],24,FALSE)</f>
        <v>46295</v>
      </c>
      <c r="Q54" s="10">
        <f>VLOOKUP(Tableau11[[#This Row],[N°
projet
-
Projektnr.]],[1]!Tableau5[[N°
Projet]:[Domaine d''intervention]],37,FALSE)</f>
        <v>4091060.58</v>
      </c>
      <c r="R54" s="10">
        <f>VLOOKUP(Tableau11[[#This Row],[N°
projet
-
Projektnr.]],[1]!Tableau5[[N°
Projet]:[Domaine d''intervention]],38,FALSE)</f>
        <v>3401437.58</v>
      </c>
      <c r="S54" s="10">
        <f>VLOOKUP(Tableau11[[#This Row],[N°
projet
-
Projektnr.]],[1]!Tableau5[[N°
Projet]:[Domaine d''intervention]],40,FALSE)</f>
        <v>1700718.78</v>
      </c>
      <c r="T54" s="5" t="s">
        <v>29</v>
      </c>
      <c r="U54" s="11">
        <f>VLOOKUP(Tableau11[[#This Row],[N°
projet
-
Projektnr.]],[1]!Tableau5[[N°
Projet]:[Domaine d''intervention]],43,FALSE)</f>
        <v>0.49999999706006659</v>
      </c>
      <c r="V54" s="4">
        <f>VLOOKUP(Tableau11[[#This Row],[N°
projet
-
Projektnr.]],[1]!Tableau5[[N°
Projet]:[Domaine d''intervention]],49,FALSE)</f>
        <v>28</v>
      </c>
      <c r="W54" s="7" t="str">
        <f>VLOOKUP(Tableau11[[#This Row],[Type d''intervention FR (code)]],[1]!Tableau9[[N°]:[DE]],2,FALSE)</f>
        <v>Transfert de technologies et coopération entre les entreprises, les centres de recherche et le secteur de l'enseignement supérieur</v>
      </c>
      <c r="X54" s="7" t="str">
        <f>VLOOKUP(Tableau11[[#This Row],[Type d''intervention FR (code)]],[1]!Tableau9[[N°]:[DE]],3,FALSE)</f>
        <v>Technologietransfer und Zusammenarbeit zwischen Unternehmen, Forschungszentren und dem Hochschulbereich</v>
      </c>
    </row>
    <row r="55" spans="1:24" ht="121.8" x14ac:dyDescent="0.3">
      <c r="A55" s="4" t="str">
        <f>VLOOKUP(Tableau11[[#This Row],[N°
projet
-
Projektnr.]],[1]!Tableau5[#Data],2,FALSE)</f>
        <v>D</v>
      </c>
      <c r="B55" s="4" t="str">
        <f>VLOOKUP(Tableau11[[#This Row],[N°
projet
-
Projektnr.]],[1]!Tableau5[#Data],3,FALSE)</f>
        <v>OSD2</v>
      </c>
      <c r="C55" s="4" t="s">
        <v>293</v>
      </c>
      <c r="D55" s="5" t="str">
        <f>VLOOKUP(C55,[1]!Tableau5[[N°
Projet]:[Acronyme]],2,FALSE)</f>
        <v>Upper Rhine Sustainable Food</v>
      </c>
      <c r="E55" s="15" t="s">
        <v>294</v>
      </c>
      <c r="F55" s="8" t="s">
        <v>295</v>
      </c>
      <c r="G55" s="8" t="s">
        <v>296</v>
      </c>
      <c r="H55" s="8" t="s">
        <v>297</v>
      </c>
      <c r="I55" s="7" t="str">
        <f>VLOOKUP(C55,[1]!Tableau5[[N°
Projet]:[Porteur de projet]],6,FALSE)</f>
        <v>Université de Strasbourg</v>
      </c>
      <c r="J55" s="5" t="str">
        <f>VLOOKUP(Tableau11[[#This Row],[N°
projet
-
Projektnr.]],[1]!Tableau5[[N°
Projet]:[NUTS 3 Localisation PP]],8,FALSE)</f>
        <v>FRF11</v>
      </c>
      <c r="K55" s="5" t="str">
        <f>VLOOKUP(Tableau11[[#This Row],[Localisation 
du porteur de projet
-
Sitz 
des Projektträgers
(code NUTS 3)]],[1]!Tableau12[#Data],2,FALSE)</f>
        <v>Bas-Rhin</v>
      </c>
      <c r="L55" s="5" t="str">
        <f>VLOOKUP(Tableau11[[#This Row],[N°
projet
-
Projektnr.]],[1]!Tableau5[[N°
Projet]:[si infra
NUTS 3
Localisation
infra]],9,FALSE)</f>
        <v>-</v>
      </c>
      <c r="M55" s="5" t="str">
        <f>IF(ISNA(VLOOKUP(Tableau11[[#This Row],[Localisation du projet 
- si réalisation physique -
-
Projektstandort
- wenn materielle Umsetzung -
(code NUTS 3)]],[1]!Tableau12[#Data],2,FALSE)),"-")</f>
        <v>-</v>
      </c>
      <c r="N55" s="9">
        <f>VLOOKUP(Tableau11[[#This Row],[N°
projet
-
Projektnr.]],[1]!Tableau5[[N°
Projet]:[Date d''approbation par le CS]],13,FALSE)</f>
        <v>45482</v>
      </c>
      <c r="O55" s="9">
        <f>VLOOKUP(Tableau11[[#This Row],[N°
projet
-
Projektnr.]],[1]!Tableau5[[N°
Projet]:[Fin
du
projet]],23,FALSE)</f>
        <v>45536</v>
      </c>
      <c r="P55" s="9">
        <f>VLOOKUP(Tableau11[[#This Row],[N°
projet
-
Projektnr.]],[1]!Tableau5[[N°
Projet]:[Fin
du
projet]],24,FALSE)</f>
        <v>46630</v>
      </c>
      <c r="Q55" s="10">
        <f>VLOOKUP(Tableau11[[#This Row],[N°
projet
-
Projektnr.]],[1]!Tableau5[[N°
Projet]:[Domaine d''intervention]],37,FALSE)</f>
        <v>2573987.1999999997</v>
      </c>
      <c r="R55" s="10">
        <f>VLOOKUP(Tableau11[[#This Row],[N°
projet
-
Projektnr.]],[1]!Tableau5[[N°
Projet]:[Domaine d''intervention]],38,FALSE)</f>
        <v>2138497.4299999997</v>
      </c>
      <c r="S55" s="10">
        <f>VLOOKUP(Tableau11[[#This Row],[N°
projet
-
Projektnr.]],[1]!Tableau5[[N°
Projet]:[Domaine d''intervention]],40,FALSE)</f>
        <v>1069248.71</v>
      </c>
      <c r="T55" s="5" t="s">
        <v>29</v>
      </c>
      <c r="U55" s="11">
        <f>VLOOKUP(Tableau11[[#This Row],[N°
projet
-
Projektnr.]],[1]!Tableau5[[N°
Projet]:[Domaine d''intervention]],43,FALSE)</f>
        <v>0.49999999766190978</v>
      </c>
      <c r="V55" s="4">
        <f>VLOOKUP(Tableau11[[#This Row],[N°
projet
-
Projektnr.]],[1]!Tableau5[[N°
Projet]:[Domaine d''intervention]],49,FALSE)</f>
        <v>29</v>
      </c>
      <c r="W55" s="7" t="str">
        <f>VLOOKUP(Tableau11[[#This Row],[Type d''intervention FR (code)]],[1]!Tableau9[[N°]:[DE]],2,FALSE)</f>
        <v>Processus de recherche et d'innovation, transfert de technologies et coopération entre entreprises, centres de recherche et universités, mettant l'accent sur l'économie à faible intensité de carbone, la résilience et l'adaptation au changement climatique</v>
      </c>
      <c r="X55" s="7" t="str">
        <f>VLOOKUP(Tableau11[[#This Row],[Type d''intervention FR (code)]],[1]!Tableau9[[N°]:[DE]],3,FALSE)</f>
        <v>Forschungs- und Innovationsprozesse, Technologietransfer und Zusammenarbeit zwischen Unternehmen, Forschungszentren und Hochschulen mit dem Schwerpunkt auf CO2-armer Wirtschaft, Resilienz und Anpassung an den Klimawandel</v>
      </c>
    </row>
    <row r="56" spans="1:24" ht="139.19999999999999" x14ac:dyDescent="0.3">
      <c r="A56" s="4" t="str">
        <f>VLOOKUP(Tableau11[[#This Row],[N°
projet
-
Projektnr.]],[1]!Tableau5[#Data],2,FALSE)</f>
        <v>D</v>
      </c>
      <c r="B56" s="4" t="str">
        <f>VLOOKUP(Tableau11[[#This Row],[N°
projet
-
Projektnr.]],[1]!Tableau5[#Data],3,FALSE)</f>
        <v>OSD2</v>
      </c>
      <c r="C56" s="4" t="s">
        <v>298</v>
      </c>
      <c r="D56" s="5" t="str">
        <f>VLOOKUP(C56,[1]!Tableau5[[N°
Projet]:[Acronyme]],2,FALSE)</f>
        <v>Business-Twin</v>
      </c>
      <c r="E56" s="15" t="s">
        <v>299</v>
      </c>
      <c r="F56" s="18" t="s">
        <v>300</v>
      </c>
      <c r="G56" s="8" t="s">
        <v>301</v>
      </c>
      <c r="H56" s="8" t="s">
        <v>302</v>
      </c>
      <c r="I56" s="7" t="str">
        <f>VLOOKUP(C56,[1]!Tableau5[[N°
Projet]:[Porteur de projet]],6,FALSE)</f>
        <v>CCI Alsace Eurométropole</v>
      </c>
      <c r="J56" s="5" t="str">
        <f>VLOOKUP(Tableau11[[#This Row],[N°
projet
-
Projektnr.]],[1]!Tableau5[[N°
Projet]:[NUTS 3 Localisation PP]],8,FALSE)</f>
        <v>FRF11</v>
      </c>
      <c r="K56" s="5" t="str">
        <f>VLOOKUP(Tableau11[[#This Row],[Localisation 
du porteur de projet
-
Sitz 
des Projektträgers
(code NUTS 3)]],[1]!Tableau12[#Data],2,FALSE)</f>
        <v>Bas-Rhin</v>
      </c>
      <c r="L56" s="5" t="str">
        <f>VLOOKUP(Tableau11[[#This Row],[N°
projet
-
Projektnr.]],[1]!Tableau5[[N°
Projet]:[si infra
NUTS 3
Localisation
infra]],9,FALSE)</f>
        <v>-</v>
      </c>
      <c r="M56" s="5" t="str">
        <f>IF(ISNA(VLOOKUP(Tableau11[[#This Row],[Localisation du projet 
- si réalisation physique -
-
Projektstandort
- wenn materielle Umsetzung -
(code NUTS 3)]],[1]!Tableau12[#Data],2,FALSE)),"-")</f>
        <v>-</v>
      </c>
      <c r="N56" s="9">
        <f>VLOOKUP(Tableau11[[#This Row],[N°
projet
-
Projektnr.]],[1]!Tableau5[[N°
Projet]:[Date d''approbation par le CS]],13,FALSE)</f>
        <v>45482</v>
      </c>
      <c r="O56" s="9">
        <f>VLOOKUP(Tableau11[[#This Row],[N°
projet
-
Projektnr.]],[1]!Tableau5[[N°
Projet]:[Fin
du
projet]],23,FALSE)</f>
        <v>45536</v>
      </c>
      <c r="P56" s="9">
        <f>VLOOKUP(Tableau11[[#This Row],[N°
projet
-
Projektnr.]],[1]!Tableau5[[N°
Projet]:[Fin
du
projet]],24,FALSE)</f>
        <v>46630</v>
      </c>
      <c r="Q56" s="10">
        <f>VLOOKUP(Tableau11[[#This Row],[N°
projet
-
Projektnr.]],[1]!Tableau5[[N°
Projet]:[Domaine d''intervention]],37,FALSE)</f>
        <v>628543.16</v>
      </c>
      <c r="R56" s="10">
        <f>VLOOKUP(Tableau11[[#This Row],[N°
projet
-
Projektnr.]],[1]!Tableau5[[N°
Projet]:[Domaine d''intervention]],38,FALSE)</f>
        <v>628543.16</v>
      </c>
      <c r="S56" s="10">
        <f>VLOOKUP(Tableau11[[#This Row],[N°
projet
-
Projektnr.]],[1]!Tableau5[[N°
Projet]:[Domaine d''intervention]],40,FALSE)</f>
        <v>314271.58</v>
      </c>
      <c r="T56" s="5" t="s">
        <v>29</v>
      </c>
      <c r="U56" s="11">
        <f>VLOOKUP(Tableau11[[#This Row],[N°
projet
-
Projektnr.]],[1]!Tableau5[[N°
Projet]:[Domaine d''intervention]],43,FALSE)</f>
        <v>0.5</v>
      </c>
      <c r="V56" s="4">
        <f>VLOOKUP(Tableau11[[#This Row],[N°
projet
-
Projektnr.]],[1]!Tableau5[[N°
Projet]:[Domaine d''intervention]],49,FALSE)</f>
        <v>26</v>
      </c>
      <c r="W56" s="7" t="str">
        <f>VLOOKUP(Tableau11[[#This Row],[Type d''intervention FR (code)]],[1]!Tableau9[[N°]:[DE]],2,FALSE)</f>
        <v>Soutien aux pôles d'innovation, y compris entre entreprises, aux organismes de recherche, aux autorités publiques et aux réseaux d'entreprises bénéficiant principalement aux PME</v>
      </c>
      <c r="X56" s="7" t="str">
        <f>VLOOKUP(Tableau11[[#This Row],[Type d''intervention FR (code)]],[1]!Tableau9[[N°]:[DE]],3,FALSE)</f>
        <v>Unterstützung von Innovationsclustern, auch zwischen Unternehmen, Forschungseinrichtungen und öffentlichen Stellen sowie Netzwerken, die vor allem KMU zugutekommen</v>
      </c>
    </row>
    <row r="57" spans="1:24" ht="174" x14ac:dyDescent="0.3">
      <c r="A57" s="4" t="str">
        <f>VLOOKUP(Tableau11[[#This Row],[N°
projet
-
Projektnr.]],[1]!Tableau5[#Data],2,FALSE)</f>
        <v>E</v>
      </c>
      <c r="B57" s="4" t="str">
        <f>VLOOKUP(Tableau11[[#This Row],[N°
projet
-
Projektnr.]],[1]!Tableau5[#Data],3,FALSE)</f>
        <v>OSE1</v>
      </c>
      <c r="C57" s="4" t="s">
        <v>303</v>
      </c>
      <c r="D57" s="7" t="s">
        <v>304</v>
      </c>
      <c r="E57" s="6" t="s">
        <v>305</v>
      </c>
      <c r="F57" s="7" t="s">
        <v>306</v>
      </c>
      <c r="G57" s="8" t="s">
        <v>307</v>
      </c>
      <c r="H57" s="8" t="s">
        <v>308</v>
      </c>
      <c r="I57" s="7" t="str">
        <f>VLOOKUP(C57,[1]!Tableau5[[N°
Projet]:[Porteur de projet]],6,FALSE)</f>
        <v>Collectivité européenne d'Alsace (CeA)</v>
      </c>
      <c r="J57" s="5" t="str">
        <f>VLOOKUP(Tableau11[[#This Row],[N°
projet
-
Projektnr.]],[1]!Tableau5[[N°
Projet]:[NUTS 3 Localisation PP]],8,FALSE)</f>
        <v>FRF11</v>
      </c>
      <c r="K57" s="5" t="str">
        <f>VLOOKUP(Tableau11[[#This Row],[Localisation 
du porteur de projet
-
Sitz 
des Projektträgers
(code NUTS 3)]],[1]!Tableau12[#Data],2,FALSE)</f>
        <v>Bas-Rhin</v>
      </c>
      <c r="L57" s="5" t="str">
        <f>VLOOKUP(Tableau11[[#This Row],[N°
projet
-
Projektnr.]],[1]!Tableau5[[N°
Projet]:[si infra
NUTS 3
Localisation
infra]],9,FALSE)</f>
        <v>-</v>
      </c>
      <c r="M57" s="5" t="str">
        <f>IF(ISNA(VLOOKUP(Tableau11[[#This Row],[Localisation du projet 
- si réalisation physique -
-
Projektstandort
- wenn materielle Umsetzung -
(code NUTS 3)]],[1]!Tableau12[#Data],2,FALSE)),"-")</f>
        <v>-</v>
      </c>
      <c r="N57" s="9">
        <f>VLOOKUP(Tableau11[[#This Row],[N°
projet
-
Projektnr.]],[1]!Tableau5[[N°
Projet]:[Date d''approbation par le CS]],13,FALSE)</f>
        <v>44903</v>
      </c>
      <c r="O57" s="9">
        <f>VLOOKUP(Tableau11[[#This Row],[N°
projet
-
Projektnr.]],[1]!Tableau5[[N°
Projet]:[Fin
du
projet]],23,FALSE)</f>
        <v>44927</v>
      </c>
      <c r="P57" s="9">
        <f>VLOOKUP(Tableau11[[#This Row],[N°
projet
-
Projektnr.]],[1]!Tableau5[[N°
Projet]:[Fin
du
projet]],24,FALSE)</f>
        <v>46022</v>
      </c>
      <c r="Q57" s="10">
        <f>VLOOKUP(Tableau11[[#This Row],[N°
projet
-
Projektnr.]],[1]!Tableau5[[N°
Projet]:[Domaine d''intervention]],37,FALSE)</f>
        <v>401300</v>
      </c>
      <c r="R57" s="10">
        <f>VLOOKUP(Tableau11[[#This Row],[N°
projet
-
Projektnr.]],[1]!Tableau5[[N°
Projet]:[Domaine d''intervention]],38,FALSE)</f>
        <v>353966.66000000003</v>
      </c>
      <c r="S57" s="10">
        <f>VLOOKUP(Tableau11[[#This Row],[N°
projet
-
Projektnr.]],[1]!Tableau5[[N°
Projet]:[Domaine d''intervention]],40,FALSE)</f>
        <v>212380</v>
      </c>
      <c r="T57" s="5" t="s">
        <v>29</v>
      </c>
      <c r="U57" s="11">
        <f>VLOOKUP(Tableau11[[#This Row],[N°
projet
-
Projektnr.]],[1]!Tableau5[[N°
Projet]:[Domaine d''intervention]],43,FALSE)</f>
        <v>0.60000001130049929</v>
      </c>
      <c r="V57" s="4">
        <f>VLOOKUP(Tableau11[[#This Row],[N°
projet
-
Projektnr.]],[1]!Tableau5[[N°
Projet]:[Domaine d''intervention]],49,FALSE)</f>
        <v>169</v>
      </c>
      <c r="W57" s="7" t="str">
        <f>VLOOKUP(Tableau11[[#This Row],[Type d''intervention FR (code)]],[1]!Tableau9[[N°]:[DE]],2,FALSE)</f>
        <v>Initiatives en faveur du développement territorial, y compris la préparation des stratégies territoriales</v>
      </c>
      <c r="X57" s="7" t="str">
        <f>VLOOKUP(Tableau11[[#This Row],[Type d''intervention FR (code)]],[1]!Tableau9[[N°]:[DE]],3,FALSE)</f>
        <v>Initiativen im Bereich der Raumentwicklung, einschließlich der Erstellung territorialer Strategien</v>
      </c>
    </row>
    <row r="58" spans="1:24" ht="139.19999999999999" x14ac:dyDescent="0.3">
      <c r="A58" s="4" t="str">
        <f>VLOOKUP(Tableau11[[#This Row],[N°
projet
-
Projektnr.]],[1]!Tableau5[#Data],2,FALSE)</f>
        <v>E</v>
      </c>
      <c r="B58" s="4" t="str">
        <f>VLOOKUP(Tableau11[[#This Row],[N°
projet
-
Projektnr.]],[1]!Tableau5[#Data],3,FALSE)</f>
        <v>OSE1</v>
      </c>
      <c r="C58" s="4" t="s">
        <v>309</v>
      </c>
      <c r="D58" s="5" t="str">
        <f>VLOOKUP(C58,[1]!Tableau5[[N°
Projet]:[Acronyme]],2,FALSE)</f>
        <v>Atmo-Rhena PLUS</v>
      </c>
      <c r="E58" s="19" t="s">
        <v>310</v>
      </c>
      <c r="F58" s="19" t="s">
        <v>311</v>
      </c>
      <c r="G58" s="15" t="s">
        <v>312</v>
      </c>
      <c r="H58" s="15" t="s">
        <v>313</v>
      </c>
      <c r="I58" s="7" t="str">
        <f>VLOOKUP(C58,[1]!Tableau5[[N°
Projet]:[Porteur de projet]],6,FALSE)</f>
        <v>ATMO Grand Est</v>
      </c>
      <c r="J58" s="5" t="str">
        <f>VLOOKUP(Tableau11[[#This Row],[N°
projet
-
Projektnr.]],[1]!Tableau5[[N°
Projet]:[NUTS 3 Localisation PP]],8,FALSE)</f>
        <v>FRF11</v>
      </c>
      <c r="K58" s="5" t="str">
        <f>VLOOKUP(Tableau11[[#This Row],[Localisation 
du porteur de projet
-
Sitz 
des Projektträgers
(code NUTS 3)]],[1]!Tableau12[#Data],2,FALSE)</f>
        <v>Bas-Rhin</v>
      </c>
      <c r="L58" s="5" t="str">
        <f>VLOOKUP(Tableau11[[#This Row],[N°
projet
-
Projektnr.]],[1]!Tableau5[[N°
Projet]:[si infra
NUTS 3
Localisation
infra]],9,FALSE)</f>
        <v>-</v>
      </c>
      <c r="M58" s="5" t="str">
        <f>IF(ISNA(VLOOKUP(Tableau11[[#This Row],[Localisation du projet 
- si réalisation physique -
-
Projektstandort
- wenn materielle Umsetzung -
(code NUTS 3)]],[1]!Tableau12[#Data],2,FALSE)),"-")</f>
        <v>-</v>
      </c>
      <c r="N58" s="9">
        <f>VLOOKUP(Tableau11[[#This Row],[N°
projet
-
Projektnr.]],[1]!Tableau5[[N°
Projet]:[Date d''approbation par le CS]],13,FALSE)</f>
        <v>44903</v>
      </c>
      <c r="O58" s="9">
        <f>VLOOKUP(Tableau11[[#This Row],[N°
projet
-
Projektnr.]],[1]!Tableau5[[N°
Projet]:[Fin
du
projet]],23,FALSE)</f>
        <v>44927</v>
      </c>
      <c r="P58" s="9">
        <f>VLOOKUP(Tableau11[[#This Row],[N°
projet
-
Projektnr.]],[1]!Tableau5[[N°
Projet]:[Fin
du
projet]],24,FALSE)</f>
        <v>46203</v>
      </c>
      <c r="Q58" s="10">
        <f>VLOOKUP(Tableau11[[#This Row],[N°
projet
-
Projektnr.]],[1]!Tableau5[[N°
Projet]:[Domaine d''intervention]],37,FALSE)</f>
        <v>1759072.9100000001</v>
      </c>
      <c r="R58" s="10">
        <f>VLOOKUP(Tableau11[[#This Row],[N°
projet
-
Projektnr.]],[1]!Tableau5[[N°
Projet]:[Domaine d''intervention]],38,FALSE)</f>
        <v>1310851.51</v>
      </c>
      <c r="S58" s="10">
        <f>VLOOKUP(Tableau11[[#This Row],[N°
projet
-
Projektnr.]],[1]!Tableau5[[N°
Projet]:[Domaine d''intervention]],40,FALSE)</f>
        <v>786510.91</v>
      </c>
      <c r="T58" s="5" t="s">
        <v>29</v>
      </c>
      <c r="U58" s="11">
        <f>VLOOKUP(Tableau11[[#This Row],[N°
projet
-
Projektnr.]],[1]!Tableau5[[N°
Projet]:[Domaine d''intervention]],43,FALSE)</f>
        <v>0.60000000305145162</v>
      </c>
      <c r="V58" s="4">
        <f>VLOOKUP(Tableau11[[#This Row],[N°
projet
-
Projektnr.]],[1]!Tableau5[[N°
Projet]:[Domaine d''intervention]],49,FALSE)</f>
        <v>77</v>
      </c>
      <c r="W58" s="7" t="str">
        <f>VLOOKUP(Tableau11[[#This Row],[Type d''intervention FR (code)]],[1]!Tableau9[[N°]:[DE]],2,FALSE)</f>
        <v>Mesures en matière de qualité de l'air et de réduction du bruit</v>
      </c>
      <c r="X58" s="7" t="str">
        <f>VLOOKUP(Tableau11[[#This Row],[Type d''intervention FR (code)]],[1]!Tableau9[[N°]:[DE]],3,FALSE)</f>
        <v>Maßnahmen zur Verbesserung der Luftqualität und Lärmminderung</v>
      </c>
    </row>
    <row r="59" spans="1:24" ht="139.19999999999999" x14ac:dyDescent="0.3">
      <c r="A59" s="4" t="str">
        <f>VLOOKUP(Tableau11[[#This Row],[N°
projet
-
Projektnr.]],[1]!Tableau5[#Data],2,FALSE)</f>
        <v>E</v>
      </c>
      <c r="B59" s="4" t="str">
        <f>VLOOKUP(Tableau11[[#This Row],[N°
projet
-
Projektnr.]],[1]!Tableau5[#Data],3,FALSE)</f>
        <v>OSE1</v>
      </c>
      <c r="C59" s="4" t="s">
        <v>314</v>
      </c>
      <c r="D59" s="5" t="str">
        <f>VLOOKUP(C59,[1]!Tableau5[[N°
Projet]:[Acronyme]],2,FALSE)</f>
        <v>Justice sans frontière</v>
      </c>
      <c r="E59" s="7" t="s">
        <v>315</v>
      </c>
      <c r="F59" s="7" t="s">
        <v>316</v>
      </c>
      <c r="G59" s="8" t="s">
        <v>317</v>
      </c>
      <c r="H59" s="8" t="s">
        <v>318</v>
      </c>
      <c r="I59" s="7" t="str">
        <f>VLOOKUP(C59,[1]!Tableau5[[N°
Projet]:[Porteur de projet]],6,FALSE)</f>
        <v>Centre Européen de la Consommation</v>
      </c>
      <c r="J59" s="5" t="str">
        <f>VLOOKUP(Tableau11[[#This Row],[N°
projet
-
Projektnr.]],[1]!Tableau5[[N°
Projet]:[NUTS 3 Localisation PP]],8,FALSE)</f>
        <v>DE134</v>
      </c>
      <c r="K59" s="5" t="str">
        <f>VLOOKUP(Tableau11[[#This Row],[Localisation 
du porteur de projet
-
Sitz 
des Projektträgers
(code NUTS 3)]],[1]!Tableau12[#Data],2,FALSE)</f>
        <v>Ortenaukreis</v>
      </c>
      <c r="L59" s="5" t="str">
        <f>VLOOKUP(Tableau11[[#This Row],[N°
projet
-
Projektnr.]],[1]!Tableau5[[N°
Projet]:[si infra
NUTS 3
Localisation
infra]],9,FALSE)</f>
        <v>-</v>
      </c>
      <c r="M59" s="5" t="str">
        <f>IF(ISNA(VLOOKUP(Tableau11[[#This Row],[Localisation du projet 
- si réalisation physique -
-
Projektstandort
- wenn materielle Umsetzung -
(code NUTS 3)]],[1]!Tableau12[#Data],2,FALSE)),"-")</f>
        <v>-</v>
      </c>
      <c r="N59" s="9">
        <f>VLOOKUP(Tableau11[[#This Row],[N°
projet
-
Projektnr.]],[1]!Tableau5[[N°
Projet]:[Date d''approbation par le CS]],13,FALSE)</f>
        <v>44994</v>
      </c>
      <c r="O59" s="9">
        <f>VLOOKUP(Tableau11[[#This Row],[N°
projet
-
Projektnr.]],[1]!Tableau5[[N°
Projet]:[Fin
du
projet]],23,FALSE)</f>
        <v>44958</v>
      </c>
      <c r="P59" s="9">
        <f>VLOOKUP(Tableau11[[#This Row],[N°
projet
-
Projektnr.]],[1]!Tableau5[[N°
Projet]:[Fin
du
projet]],24,FALSE)</f>
        <v>46022</v>
      </c>
      <c r="Q59" s="10">
        <f>VLOOKUP(Tableau11[[#This Row],[N°
projet
-
Projektnr.]],[1]!Tableau5[[N°
Projet]:[Domaine d''intervention]],37,FALSE)</f>
        <v>880830</v>
      </c>
      <c r="R59" s="10">
        <f>VLOOKUP(Tableau11[[#This Row],[N°
projet
-
Projektnr.]],[1]!Tableau5[[N°
Projet]:[Domaine d''intervention]],38,FALSE)</f>
        <v>880830</v>
      </c>
      <c r="S59" s="10">
        <f>VLOOKUP(Tableau11[[#This Row],[N°
projet
-
Projektnr.]],[1]!Tableau5[[N°
Projet]:[Domaine d''intervention]],40,FALSE)</f>
        <v>528498</v>
      </c>
      <c r="T59" s="5" t="s">
        <v>29</v>
      </c>
      <c r="U59" s="11">
        <f>VLOOKUP(Tableau11[[#This Row],[N°
projet
-
Projektnr.]],[1]!Tableau5[[N°
Projet]:[Domaine d''intervention]],43,FALSE)</f>
        <v>0.6</v>
      </c>
      <c r="V59" s="4">
        <f>VLOOKUP(Tableau11[[#This Row],[N°
projet
-
Projektnr.]],[1]!Tableau5[[N°
Projet]:[Domaine d''intervention]],49,FALSE)</f>
        <v>158</v>
      </c>
      <c r="W59" s="7" t="str">
        <f>VLOOKUP(Tableau11[[#This Row],[Type d''intervention FR (code)]],[1]!Tableau9[[N°]:[DE]],2,FALSE)</f>
        <v>Mesures visant à améliorer l'accès égal et en temps opportun à des services de qualité durables et abordables</v>
      </c>
      <c r="X59" s="7" t="str">
        <f>VLOOKUP(Tableau11[[#This Row],[Type d''intervention FR (code)]],[1]!Tableau9[[N°]:[DE]],3,FALSE)</f>
        <v>Maßnahmen zur Verbesserung des gleichen und zeitnahen Zugangs zu hochwertigen, nachhaltigen und erschwinglichen Dienstleistungen</v>
      </c>
    </row>
    <row r="60" spans="1:24" ht="139.19999999999999" x14ac:dyDescent="0.3">
      <c r="A60" s="4" t="str">
        <f>VLOOKUP(Tableau11[[#This Row],[N°
projet
-
Projektnr.]],[1]!Tableau5[#Data],2,FALSE)</f>
        <v>E</v>
      </c>
      <c r="B60" s="4" t="str">
        <f>VLOOKUP(Tableau11[[#This Row],[N°
projet
-
Projektnr.]],[1]!Tableau5[#Data],3,FALSE)</f>
        <v>OSE1</v>
      </c>
      <c r="C60" s="4" t="s">
        <v>319</v>
      </c>
      <c r="D60" s="5" t="str">
        <f>VLOOKUP(C60,[1]!Tableau5[[N°
Projet]:[Acronyme]],2,FALSE)</f>
        <v>Infobest 4.0</v>
      </c>
      <c r="E60" s="7" t="s">
        <v>320</v>
      </c>
      <c r="F60" s="7" t="s">
        <v>321</v>
      </c>
      <c r="G60" s="15" t="s">
        <v>322</v>
      </c>
      <c r="H60" s="15" t="s">
        <v>323</v>
      </c>
      <c r="I60" s="7" t="str">
        <f>VLOOKUP(C60,[1]!Tableau5[[N°
Projet]:[Porteur de projet]],6,FALSE)</f>
        <v>Regierungspräsidium Freiburg</v>
      </c>
      <c r="J60" s="5" t="str">
        <f>VLOOKUP(Tableau11[[#This Row],[N°
projet
-
Projektnr.]],[1]!Tableau5[[N°
Projet]:[NUTS 3 Localisation PP]],8,FALSE)</f>
        <v>DE131</v>
      </c>
      <c r="K60" s="5" t="str">
        <f>VLOOKUP(Tableau11[[#This Row],[Localisation 
du porteur de projet
-
Sitz 
des Projektträgers
(code NUTS 3)]],[1]!Tableau12[#Data],2,FALSE)</f>
        <v>Freiburg im Breisgau, Stadtkreis</v>
      </c>
      <c r="L60" s="5" t="str">
        <f>VLOOKUP(Tableau11[[#This Row],[N°
projet
-
Projektnr.]],[1]!Tableau5[[N°
Projet]:[si infra
NUTS 3
Localisation
infra]],9,FALSE)</f>
        <v>-</v>
      </c>
      <c r="M60" s="5" t="str">
        <f>IF(ISNA(VLOOKUP(Tableau11[[#This Row],[Localisation du projet 
- si réalisation physique -
-
Projektstandort
- wenn materielle Umsetzung -
(code NUTS 3)]],[1]!Tableau12[#Data],2,FALSE)),"-")</f>
        <v>-</v>
      </c>
      <c r="N60" s="9">
        <f>VLOOKUP(Tableau11[[#This Row],[N°
projet
-
Projektnr.]],[1]!Tableau5[[N°
Projet]:[Date d''approbation par le CS]],13,FALSE)</f>
        <v>45113</v>
      </c>
      <c r="O60" s="9">
        <f>VLOOKUP(Tableau11[[#This Row],[N°
projet
-
Projektnr.]],[1]!Tableau5[[N°
Projet]:[Fin
du
projet]],23,FALSE)</f>
        <v>45200</v>
      </c>
      <c r="P60" s="9">
        <f>VLOOKUP(Tableau11[[#This Row],[N°
projet
-
Projektnr.]],[1]!Tableau5[[N°
Projet]:[Fin
du
projet]],24,FALSE)</f>
        <v>46295</v>
      </c>
      <c r="Q60" s="10">
        <f>VLOOKUP(Tableau11[[#This Row],[N°
projet
-
Projektnr.]],[1]!Tableau5[[N°
Projet]:[Domaine d''intervention]],37,FALSE)</f>
        <v>2430264.66</v>
      </c>
      <c r="R60" s="10">
        <f>VLOOKUP(Tableau11[[#This Row],[N°
projet
-
Projektnr.]],[1]!Tableau5[[N°
Projet]:[Domaine d''intervention]],38,FALSE)</f>
        <v>2330264.66</v>
      </c>
      <c r="S60" s="10">
        <f>VLOOKUP(Tableau11[[#This Row],[N°
projet
-
Projektnr.]],[1]!Tableau5[[N°
Projet]:[Domaine d''intervention]],40,FALSE)</f>
        <v>1398158.8</v>
      </c>
      <c r="T60" s="5" t="s">
        <v>29</v>
      </c>
      <c r="U60" s="11">
        <f>VLOOKUP(Tableau11[[#This Row],[N°
projet
-
Projektnr.]],[1]!Tableau5[[N°
Projet]:[Domaine d''intervention]],43,FALSE)</f>
        <v>0.60000000171654322</v>
      </c>
      <c r="V60" s="4">
        <f>VLOOKUP(Tableau11[[#This Row],[N°
projet
-
Projektnr.]],[1]!Tableau5[[N°
Projet]:[Domaine d''intervention]],49,FALSE)</f>
        <v>158</v>
      </c>
      <c r="W60" s="7" t="str">
        <f>VLOOKUP(Tableau11[[#This Row],[Type d''intervention FR (code)]],[1]!Tableau9[[N°]:[DE]],2,FALSE)</f>
        <v>Mesures visant à améliorer l'accès égal et en temps opportun à des services de qualité durables et abordables</v>
      </c>
      <c r="X60" s="7" t="str">
        <f>VLOOKUP(Tableau11[[#This Row],[Type d''intervention FR (code)]],[1]!Tableau9[[N°]:[DE]],3,FALSE)</f>
        <v>Maßnahmen zur Verbesserung des gleichen und zeitnahen Zugangs zu hochwertigen, nachhaltigen und erschwinglichen Dienstleistungen</v>
      </c>
    </row>
    <row r="61" spans="1:24" ht="208.8" x14ac:dyDescent="0.3">
      <c r="A61" s="4" t="str">
        <f>VLOOKUP(Tableau11[[#This Row],[N°
projet
-
Projektnr.]],[1]!Tableau5[#Data],2,FALSE)</f>
        <v>E</v>
      </c>
      <c r="B61" s="4" t="str">
        <f>VLOOKUP(Tableau11[[#This Row],[N°
projet
-
Projektnr.]],[1]!Tableau5[#Data],3,FALSE)</f>
        <v>OSE1</v>
      </c>
      <c r="C61" s="4" t="s">
        <v>324</v>
      </c>
      <c r="D61" s="5" t="str">
        <f>VLOOKUP(C61,[1]!Tableau5[[N°
Projet]:[Acronyme]],2,FALSE)</f>
        <v>Rhenus et Resilire</v>
      </c>
      <c r="E61" s="7" t="s">
        <v>325</v>
      </c>
      <c r="F61" s="7" t="s">
        <v>326</v>
      </c>
      <c r="G61" s="15" t="s">
        <v>327</v>
      </c>
      <c r="H61" s="15" t="s">
        <v>328</v>
      </c>
      <c r="I61" s="7" t="str">
        <f>VLOOKUP(C61,[1]!Tableau5[[N°
Projet]:[Porteur de projet]],6,FALSE)</f>
        <v>Hochschule Kehl</v>
      </c>
      <c r="J61" s="5" t="str">
        <f>VLOOKUP(Tableau11[[#This Row],[N°
projet
-
Projektnr.]],[1]!Tableau5[[N°
Projet]:[NUTS 3 Localisation PP]],8,FALSE)</f>
        <v>DE134</v>
      </c>
      <c r="K61" s="5" t="str">
        <f>VLOOKUP(Tableau11[[#This Row],[Localisation 
du porteur de projet
-
Sitz 
des Projektträgers
(code NUTS 3)]],[1]!Tableau12[#Data],2,FALSE)</f>
        <v>Ortenaukreis</v>
      </c>
      <c r="L61" s="5" t="str">
        <f>VLOOKUP(Tableau11[[#This Row],[N°
projet
-
Projektnr.]],[1]!Tableau5[[N°
Projet]:[si infra
NUTS 3
Localisation
infra]],9,FALSE)</f>
        <v>-</v>
      </c>
      <c r="M61" s="5" t="str">
        <f>IF(ISNA(VLOOKUP(Tableau11[[#This Row],[Localisation du projet 
- si réalisation physique -
-
Projektstandort
- wenn materielle Umsetzung -
(code NUTS 3)]],[1]!Tableau12[#Data],2,FALSE)),"-")</f>
        <v>-</v>
      </c>
      <c r="N61" s="9">
        <f>VLOOKUP(Tableau11[[#This Row],[N°
projet
-
Projektnr.]],[1]!Tableau5[[N°
Projet]:[Date d''approbation par le CS]],13,FALSE)</f>
        <v>45267</v>
      </c>
      <c r="O61" s="9">
        <f>VLOOKUP(Tableau11[[#This Row],[N°
projet
-
Projektnr.]],[1]!Tableau5[[N°
Projet]:[Fin
du
projet]],23,FALSE)</f>
        <v>45231</v>
      </c>
      <c r="P61" s="9">
        <f>VLOOKUP(Tableau11[[#This Row],[N°
projet
-
Projektnr.]],[1]!Tableau5[[N°
Projet]:[Fin
du
projet]],24,FALSE)</f>
        <v>46326</v>
      </c>
      <c r="Q61" s="10">
        <f>VLOOKUP(Tableau11[[#This Row],[N°
projet
-
Projektnr.]],[1]!Tableau5[[N°
Projet]:[Domaine d''intervention]],37,FALSE)</f>
        <v>1205498.3</v>
      </c>
      <c r="R61" s="10">
        <f>VLOOKUP(Tableau11[[#This Row],[N°
projet
-
Projektnr.]],[1]!Tableau5[[N°
Projet]:[Domaine d''intervention]],38,FALSE)</f>
        <v>1205498.3</v>
      </c>
      <c r="S61" s="10">
        <f>VLOOKUP(Tableau11[[#This Row],[N°
projet
-
Projektnr.]],[1]!Tableau5[[N°
Projet]:[Domaine d''intervention]],40,FALSE)</f>
        <v>723299.3</v>
      </c>
      <c r="T61" s="5" t="s">
        <v>29</v>
      </c>
      <c r="U61" s="11">
        <f>VLOOKUP(Tableau11[[#This Row],[N°
projet
-
Projektnr.]],[1]!Tableau5[[N°
Projet]:[Domaine d''intervention]],43,FALSE)</f>
        <v>0.60000026545039509</v>
      </c>
      <c r="V61" s="4">
        <f>VLOOKUP(Tableau11[[#This Row],[N°
projet
-
Projektnr.]],[1]!Tableau5[[N°
Projet]:[Domaine d''intervention]],49,FALSE)</f>
        <v>61</v>
      </c>
      <c r="W61" s="7" t="str">
        <f>VLOOKUP(Tableau11[[#This Row],[Type d''intervention FR (code)]],[1]!Tableau9[[N°]:[DE]],2,FALSE)</f>
        <v>Prévention des risques et gestion des risques naturels non climatiques (par exemple, tremblements de terre) et des risques liés aux activités humaines (par exemple, accidents technologiques), y compris sensibilisation, systèmes de protection civile et de gestion des catastrophes, infrastructures et approches fondées sur les écosystèmes</v>
      </c>
      <c r="X61" s="7" t="str">
        <f>VLOOKUP(Tableau11[[#This Row],[Type d''intervention FR (code)]],[1]!Tableau9[[N°]:[DE]],3,FALSE)</f>
        <v>Vorbeugung und Bewältigung von nicht mit dem Klima verbundenen naturbedingten Risiken (z. B. Erdbeben) und mit menschlichen Tätigkeiten verbundenen Risiken (z. B. technisch bedingte Unfälle), wie etwa Sensibilisierungsmaßnahmen, Einrichtungen im Bereich Katastrophenschutz und -bewältigung, Infrastrukturanlagen sowie ökosystembasierte Ansätze</v>
      </c>
    </row>
    <row r="62" spans="1:24" ht="121.8" x14ac:dyDescent="0.3">
      <c r="A62" s="4" t="str">
        <f>VLOOKUP(Tableau11[[#This Row],[N°
projet
-
Projektnr.]],[1]!Tableau5[#Data],2,FALSE)</f>
        <v>E</v>
      </c>
      <c r="B62" s="4" t="str">
        <f>VLOOKUP(Tableau11[[#This Row],[N°
projet
-
Projektnr.]],[1]!Tableau5[#Data],3,FALSE)</f>
        <v>OSE1</v>
      </c>
      <c r="C62" s="4" t="s">
        <v>329</v>
      </c>
      <c r="D62" s="5" t="str">
        <f>VLOOKUP(C62,[1]!Tableau5[[N°
Projet]:[Acronyme]],2,FALSE)</f>
        <v>StatRhena</v>
      </c>
      <c r="E62" s="15" t="s">
        <v>330</v>
      </c>
      <c r="F62" s="8" t="s">
        <v>331</v>
      </c>
      <c r="G62" s="8" t="s">
        <v>332</v>
      </c>
      <c r="H62" s="8" t="s">
        <v>333</v>
      </c>
      <c r="I62" s="7" t="str">
        <f>VLOOKUP(C62,[1]!Tableau5[[N°
Projet]:[Porteur de projet]],6,FALSE)</f>
        <v>Statistisches Landesamt Baden-Württemberg</v>
      </c>
      <c r="J62" s="5" t="str">
        <f>VLOOKUP(Tableau11[[#This Row],[N°
projet
-
Projektnr.]],[1]!Tableau5[[N°
Projet]:[NUTS 3 Localisation PP]],8,FALSE)</f>
        <v>DE111</v>
      </c>
      <c r="K62" s="5" t="str">
        <f>VLOOKUP(Tableau11[[#This Row],[Localisation 
du porteur de projet
-
Sitz 
des Projektträgers
(code NUTS 3)]],[1]!Tableau12[#Data],2,FALSE)</f>
        <v>Stuttgart, Stadtkreis</v>
      </c>
      <c r="L62" s="5" t="str">
        <f>VLOOKUP(Tableau11[[#This Row],[N°
projet
-
Projektnr.]],[1]!Tableau5[[N°
Projet]:[si infra
NUTS 3
Localisation
infra]],9,FALSE)</f>
        <v>-</v>
      </c>
      <c r="M62" s="5" t="str">
        <f>IF(ISNA(VLOOKUP(Tableau11[[#This Row],[Localisation du projet 
- si réalisation physique -
-
Projektstandort
- wenn materielle Umsetzung -
(code NUTS 3)]],[1]!Tableau12[#Data],2,FALSE)),"-")</f>
        <v>-</v>
      </c>
      <c r="N62" s="9">
        <f>VLOOKUP(Tableau11[[#This Row],[N°
projet
-
Projektnr.]],[1]!Tableau5[[N°
Projet]:[Date d''approbation par le CS]],13,FALSE)</f>
        <v>45482</v>
      </c>
      <c r="O62" s="9">
        <f>VLOOKUP(Tableau11[[#This Row],[N°
projet
-
Projektnr.]],[1]!Tableau5[[N°
Projet]:[Fin
du
projet]],23,FALSE)</f>
        <v>45505</v>
      </c>
      <c r="P62" s="9">
        <f>VLOOKUP(Tableau11[[#This Row],[N°
projet
-
Projektnr.]],[1]!Tableau5[[N°
Projet]:[Fin
du
projet]],24,FALSE)</f>
        <v>46599</v>
      </c>
      <c r="Q62" s="10">
        <f>VLOOKUP(Tableau11[[#This Row],[N°
projet
-
Projektnr.]],[1]!Tableau5[[N°
Projet]:[Domaine d''intervention]],37,FALSE)</f>
        <v>795741.06</v>
      </c>
      <c r="R62" s="10">
        <f>VLOOKUP(Tableau11[[#This Row],[N°
projet
-
Projektnr.]],[1]!Tableau5[[N°
Projet]:[Domaine d''intervention]],38,FALSE)</f>
        <v>341441.06</v>
      </c>
      <c r="S62" s="10">
        <f>VLOOKUP(Tableau11[[#This Row],[N°
projet
-
Projektnr.]],[1]!Tableau5[[N°
Projet]:[Domaine d''intervention]],40,FALSE)</f>
        <v>204864.63</v>
      </c>
      <c r="T62" s="5" t="s">
        <v>29</v>
      </c>
      <c r="U62" s="11">
        <f>VLOOKUP(Tableau11[[#This Row],[N°
projet
-
Projektnr.]],[1]!Tableau5[[N°
Projet]:[Domaine d''intervention]],43,FALSE)</f>
        <v>0.59999998242742103</v>
      </c>
      <c r="V62" s="4">
        <f>VLOOKUP(Tableau11[[#This Row],[N°
projet
-
Projektnr.]],[1]!Tableau5[[N°
Projet]:[Domaine d''intervention]],49,FALSE)</f>
        <v>16</v>
      </c>
      <c r="W62" s="7" t="str">
        <f>VLOOKUP(Tableau11[[#This Row],[Type d''intervention FR (code)]],[1]!Tableau9[[N°]:[DE]],2,FALSE)</f>
        <v>Solutions TIC, services en ligne et applications pour l'administration</v>
      </c>
      <c r="X62" s="7" t="str">
        <f>VLOOKUP(Tableau11[[#This Row],[Type d''intervention FR (code)]],[1]!Tableau9[[N°]:[DE]],3,FALSE)</f>
        <v>IKT-Lösungen, elektronische Dienste und Anwendungen für staatliche Behörden</v>
      </c>
    </row>
    <row r="63" spans="1:24" ht="121.8" x14ac:dyDescent="0.3">
      <c r="A63" s="4" t="str">
        <f>VLOOKUP(Tableau11[[#This Row],[N°
projet
-
Projektnr.]],[1]!Tableau5[#Data],2,FALSE)</f>
        <v>E</v>
      </c>
      <c r="B63" s="4" t="str">
        <f>VLOOKUP(Tableau11[[#This Row],[N°
projet
-
Projektnr.]],[1]!Tableau5[#Data],3,FALSE)</f>
        <v>OSE1</v>
      </c>
      <c r="C63" s="4" t="s">
        <v>334</v>
      </c>
      <c r="D63" s="5" t="str">
        <f>VLOOKUP(C63,[1]!Tableau5[[N°
Projet]:[Acronyme]],2,FALSE)</f>
        <v>GRENZCAP</v>
      </c>
      <c r="E63" s="15" t="s">
        <v>335</v>
      </c>
      <c r="F63" s="8" t="s">
        <v>336</v>
      </c>
      <c r="G63" s="8" t="s">
        <v>337</v>
      </c>
      <c r="H63" s="8" t="s">
        <v>338</v>
      </c>
      <c r="I63" s="7" t="str">
        <f>VLOOKUP(C63,[1]!Tableau5[[N°
Projet]:[Porteur de projet]],6,FALSE)</f>
        <v>Euro-Institut</v>
      </c>
      <c r="J63" s="5" t="str">
        <f>VLOOKUP(Tableau11[[#This Row],[N°
projet
-
Projektnr.]],[1]!Tableau5[[N°
Projet]:[NUTS 3 Localisation PP]],8,FALSE)</f>
        <v>DE134</v>
      </c>
      <c r="K63" s="5" t="str">
        <f>VLOOKUP(Tableau11[[#This Row],[Localisation 
du porteur de projet
-
Sitz 
des Projektträgers
(code NUTS 3)]],[1]!Tableau12[#Data],2,FALSE)</f>
        <v>Ortenaukreis</v>
      </c>
      <c r="L63" s="5" t="str">
        <f>VLOOKUP(Tableau11[[#This Row],[N°
projet
-
Projektnr.]],[1]!Tableau5[[N°
Projet]:[si infra
NUTS 3
Localisation
infra]],9,FALSE)</f>
        <v>-</v>
      </c>
      <c r="M63" s="5" t="str">
        <f>IF(ISNA(VLOOKUP(Tableau11[[#This Row],[Localisation du projet 
- si réalisation physique -
-
Projektstandort
- wenn materielle Umsetzung -
(code NUTS 3)]],[1]!Tableau12[#Data],2,FALSE)),"-")</f>
        <v>-</v>
      </c>
      <c r="N63" s="9">
        <f>VLOOKUP(Tableau11[[#This Row],[N°
projet
-
Projektnr.]],[1]!Tableau5[[N°
Projet]:[Date d''approbation par le CS]],13,FALSE)</f>
        <v>45848</v>
      </c>
      <c r="O63" s="9">
        <f>VLOOKUP(Tableau11[[#This Row],[N°
projet
-
Projektnr.]],[1]!Tableau5[[N°
Projet]:[Fin
du
projet]],23,FALSE)</f>
        <v>45870</v>
      </c>
      <c r="P63" s="9">
        <f>VLOOKUP(Tableau11[[#This Row],[N°
projet
-
Projektnr.]],[1]!Tableau5[[N°
Projet]:[Fin
du
projet]],24,FALSE)</f>
        <v>46752</v>
      </c>
      <c r="Q63" s="10">
        <f>VLOOKUP(Tableau11[[#This Row],[N°
projet
-
Projektnr.]],[1]!Tableau5[[N°
Projet]:[Domaine d''intervention]],37,FALSE)</f>
        <v>1050270.08</v>
      </c>
      <c r="R63" s="10">
        <f>VLOOKUP(Tableau11[[#This Row],[N°
projet
-
Projektnr.]],[1]!Tableau5[[N°
Projet]:[Domaine d''intervention]],38,FALSE)</f>
        <v>1050270.08</v>
      </c>
      <c r="S63" s="10">
        <f>VLOOKUP(Tableau11[[#This Row],[N°
projet
-
Projektnr.]],[1]!Tableau5[[N°
Projet]:[Domaine d''intervention]],40,FALSE)</f>
        <v>630162.05000000005</v>
      </c>
      <c r="T63" s="5" t="s">
        <v>29</v>
      </c>
      <c r="U63" s="11">
        <f>VLOOKUP(Tableau11[[#This Row],[N°
projet
-
Projektnr.]],[1]!Tableau5[[N°
Projet]:[Domaine d''intervention]],43,FALSE)</f>
        <v>0.60000000190427205</v>
      </c>
      <c r="V63" s="4">
        <f>VLOOKUP(Tableau11[[#This Row],[N°
projet
-
Projektnr.]],[1]!Tableau5[[N°
Projet]:[Domaine d''intervention]],49,FALSE)</f>
        <v>173</v>
      </c>
      <c r="W63" s="7" t="str">
        <f>VLOOKUP(Tableau11[[#This Row],[Type d''intervention FR (code)]],[1]!Tableau9[[N°]:[DE]],2,FALSE)</f>
        <v>Renforcement des capacités institutionnelles des pouvoirs publics et des parties prenantes pour la mise en œuvre de projets et d'initiatives de coopération territoriale dans un contexte transfrontalier, transnational, maritime et interrégional</v>
      </c>
      <c r="X63" s="7" t="str">
        <f>VLOOKUP(Tableau11[[#This Row],[Type d''intervention FR (code)]],[1]!Tableau9[[N°]:[DE]],3,FALSE)</f>
        <v>Verbesserung der institutionellen Kapazitäten von Behörden und Interessenträgern für die Umsetzung von Projekten und Initiativen im Bereich der territorialen Zusammenarbeit in einem grenzübergreifenden, transnationalen, maritimen und interregionalen Kontext</v>
      </c>
    </row>
    <row r="64" spans="1:24" ht="174" x14ac:dyDescent="0.3">
      <c r="A64" s="4" t="str">
        <f>VLOOKUP(Tableau11[[#This Row],[N°
projet
-
Projektnr.]],[1]!Tableau5[#Data],2,FALSE)</f>
        <v>E</v>
      </c>
      <c r="B64" s="4" t="str">
        <f>VLOOKUP(Tableau11[[#This Row],[N°
projet
-
Projektnr.]],[1]!Tableau5[#Data],3,FALSE)</f>
        <v>OSE2</v>
      </c>
      <c r="C64" s="4" t="s">
        <v>339</v>
      </c>
      <c r="D64" s="5" t="str">
        <f>VLOOKUP(C64,[1]!Tableau5[[N°
Projet]:[Acronyme]],2,FALSE)</f>
        <v>FPP - PAMINA - KPF</v>
      </c>
      <c r="E64" s="15" t="s">
        <v>340</v>
      </c>
      <c r="F64" s="8" t="s">
        <v>341</v>
      </c>
      <c r="G64" s="8" t="s">
        <v>342</v>
      </c>
      <c r="H64" s="8" t="s">
        <v>343</v>
      </c>
      <c r="I64" s="7" t="str">
        <f>VLOOKUP(C64,[1]!Tableau5[[N°
Projet]:[Porteur de projet]],6,FALSE)</f>
        <v>GECT Eurodistrict PAMINA</v>
      </c>
      <c r="J64" s="5" t="str">
        <f>VLOOKUP(Tableau11[[#This Row],[N°
projet
-
Projektnr.]],[1]!Tableau5[[N°
Projet]:[NUTS 3 Localisation PP]],8,FALSE)</f>
        <v>FRF11</v>
      </c>
      <c r="K64" s="5" t="str">
        <f>VLOOKUP(Tableau11[[#This Row],[Localisation 
du porteur de projet
-
Sitz 
des Projektträgers
(code NUTS 3)]],[1]!Tableau12[#Data],2,FALSE)</f>
        <v>Bas-Rhin</v>
      </c>
      <c r="L64" s="5" t="str">
        <f>VLOOKUP(Tableau11[[#This Row],[N°
projet
-
Projektnr.]],[1]!Tableau5[[N°
Projet]:[si infra
NUTS 3
Localisation
infra]],9,FALSE)</f>
        <v>-</v>
      </c>
      <c r="M64" s="5" t="str">
        <f>IF(ISNA(VLOOKUP(Tableau11[[#This Row],[Localisation du projet 
- si réalisation physique -
-
Projektstandort
- wenn materielle Umsetzung -
(code NUTS 3)]],[1]!Tableau12[#Data],2,FALSE)),"-")</f>
        <v>-</v>
      </c>
      <c r="N64" s="9">
        <f>VLOOKUP(Tableau11[[#This Row],[N°
projet
-
Projektnr.]],[1]!Tableau5[[N°
Projet]:[Date d''approbation par le CS]],13,FALSE)</f>
        <v>45482</v>
      </c>
      <c r="O64" s="9">
        <f>VLOOKUP(Tableau11[[#This Row],[N°
projet
-
Projektnr.]],[1]!Tableau5[[N°
Projet]:[Fin
du
projet]],23,FALSE)</f>
        <v>45474</v>
      </c>
      <c r="P64" s="9">
        <f>VLOOKUP(Tableau11[[#This Row],[N°
projet
-
Projektnr.]],[1]!Tableau5[[N°
Projet]:[Fin
du
projet]],24,FALSE)</f>
        <v>47299</v>
      </c>
      <c r="Q64" s="10">
        <f>VLOOKUP(Tableau11[[#This Row],[N°
projet
-
Projektnr.]],[1]!Tableau5[[N°
Projet]:[Domaine d''intervention]],37,FALSE)</f>
        <v>1243180</v>
      </c>
      <c r="R64" s="10">
        <f>VLOOKUP(Tableau11[[#This Row],[N°
projet
-
Projektnr.]],[1]!Tableau5[[N°
Projet]:[Domaine d''intervention]],38,FALSE)</f>
        <v>1243180</v>
      </c>
      <c r="S64" s="10">
        <f>VLOOKUP(Tableau11[[#This Row],[N°
projet
-
Projektnr.]],[1]!Tableau5[[N°
Projet]:[Domaine d''intervention]],40,FALSE)</f>
        <v>745908</v>
      </c>
      <c r="T64" s="5" t="s">
        <v>29</v>
      </c>
      <c r="U64" s="11">
        <f>VLOOKUP(Tableau11[[#This Row],[N°
projet
-
Projektnr.]],[1]!Tableau5[[N°
Projet]:[Domaine d''intervention]],43,FALSE)</f>
        <v>0.6</v>
      </c>
      <c r="V64" s="4">
        <f>VLOOKUP(Tableau11[[#This Row],[N°
projet
-
Projektnr.]],[1]!Tableau5[[N°
Projet]:[Domaine d''intervention]],49,FALSE)</f>
        <v>169</v>
      </c>
      <c r="W64" s="7" t="str">
        <f>VLOOKUP(Tableau11[[#This Row],[Type d''intervention FR (code)]],[1]!Tableau9[[N°]:[DE]],2,FALSE)</f>
        <v>Initiatives en faveur du développement territorial, y compris la préparation des stratégies territoriales</v>
      </c>
      <c r="X64" s="7" t="str">
        <f>VLOOKUP(Tableau11[[#This Row],[Type d''intervention FR (code)]],[1]!Tableau9[[N°]:[DE]],3,FALSE)</f>
        <v>Initiativen im Bereich der Raumentwicklung, einschließlich der Erstellung territorialer Strategien</v>
      </c>
    </row>
    <row r="65" spans="1:24" ht="69.599999999999994" x14ac:dyDescent="0.3">
      <c r="A65" s="4" t="str">
        <f>VLOOKUP(Tableau11[[#This Row],[N°
projet
-
Projektnr.]],[1]!Tableau5[#Data],2,FALSE)</f>
        <v>E</v>
      </c>
      <c r="B65" s="4" t="str">
        <f>VLOOKUP(Tableau11[[#This Row],[N°
projet
-
Projektnr.]],[1]!Tableau5[#Data],3,FALSE)</f>
        <v>OSE2</v>
      </c>
      <c r="C65" s="4" t="s">
        <v>344</v>
      </c>
      <c r="D65" s="5" t="str">
        <f>VLOOKUP(C65,[1]!Tableau5[[N°
Projet]:[Acronyme]],2,FALSE)</f>
        <v>Sport'Rhena</v>
      </c>
      <c r="E65" s="15" t="s">
        <v>345</v>
      </c>
      <c r="F65" s="8" t="s">
        <v>346</v>
      </c>
      <c r="G65" s="8" t="s">
        <v>347</v>
      </c>
      <c r="H65" s="8" t="s">
        <v>348</v>
      </c>
      <c r="I65" s="7" t="str">
        <f>VLOOKUP(C65,[1]!Tableau5[[N°
Projet]:[Porteur de projet]],6,FALSE)</f>
        <v>Stadt Breisach am Rhein</v>
      </c>
      <c r="J65" s="5" t="str">
        <f>VLOOKUP(Tableau11[[#This Row],[N°
projet
-
Projektnr.]],[1]!Tableau5[[N°
Projet]:[NUTS 3 Localisation PP]],8,FALSE)</f>
        <v>DE132</v>
      </c>
      <c r="K65" s="5" t="str">
        <f>VLOOKUP(Tableau11[[#This Row],[Localisation 
du porteur de projet
-
Sitz 
des Projektträgers
(code NUTS 3)]],[1]!Tableau12[#Data],2,FALSE)</f>
        <v>Breisgau-Hochschwarzwald</v>
      </c>
      <c r="L65" s="5" t="str">
        <f>VLOOKUP(Tableau11[[#This Row],[N°
projet
-
Projektnr.]],[1]!Tableau5[[N°
Projet]:[si infra
NUTS 3
Localisation
infra]],9,FALSE)</f>
        <v>-</v>
      </c>
      <c r="M65" s="5" t="str">
        <f>IF(ISNA(VLOOKUP(Tableau11[[#This Row],[Localisation du projet 
- si réalisation physique -
-
Projektstandort
- wenn materielle Umsetzung -
(code NUTS 3)]],[1]!Tableau12[#Data],2,FALSE)),"-")</f>
        <v>-</v>
      </c>
      <c r="N65" s="9">
        <f>VLOOKUP(Tableau11[[#This Row],[N°
projet
-
Projektnr.]],[1]!Tableau5[[N°
Projet]:[Date d''approbation par le CS]],13,FALSE)</f>
        <v>45797</v>
      </c>
      <c r="O65" s="9">
        <f>VLOOKUP(Tableau11[[#This Row],[N°
projet
-
Projektnr.]],[1]!Tableau5[[N°
Projet]:[Fin
du
projet]],23,FALSE)</f>
        <v>45627</v>
      </c>
      <c r="P65" s="9">
        <f>VLOOKUP(Tableau11[[#This Row],[N°
projet
-
Projektnr.]],[1]!Tableau5[[N°
Projet]:[Fin
du
projet]],24,FALSE)</f>
        <v>46721</v>
      </c>
      <c r="Q65" s="10">
        <f>VLOOKUP(Tableau11[[#This Row],[N°
projet
-
Projektnr.]],[1]!Tableau5[[N°
Projet]:[Domaine d''intervention]],37,FALSE)</f>
        <v>1712808.02</v>
      </c>
      <c r="R65" s="10">
        <f>VLOOKUP(Tableau11[[#This Row],[N°
projet
-
Projektnr.]],[1]!Tableau5[[N°
Projet]:[Domaine d''intervention]],38,FALSE)</f>
        <v>1712808.02</v>
      </c>
      <c r="S65" s="10">
        <f>VLOOKUP(Tableau11[[#This Row],[N°
projet
-
Projektnr.]],[1]!Tableau5[[N°
Projet]:[Domaine d''intervention]],40,FALSE)</f>
        <v>1027684.81</v>
      </c>
      <c r="T65" s="5" t="s">
        <v>29</v>
      </c>
      <c r="U65" s="11">
        <f>VLOOKUP(Tableau11[[#This Row],[N°
projet
-
Projektnr.]],[1]!Tableau5[[N°
Projet]:[Domaine d''intervention]],43,FALSE)</f>
        <v>0.5999999988323268</v>
      </c>
      <c r="V65" s="4">
        <f>VLOOKUP(Tableau11[[#This Row],[N°
projet
-
Projektnr.]],[1]!Tableau5[[N°
Projet]:[Domaine d''intervention]],49,FALSE)</f>
        <v>152</v>
      </c>
      <c r="W65" s="7" t="str">
        <f>VLOOKUP(Tableau11[[#This Row],[Type d''intervention FR (code)]],[1]!Tableau9[[N°]:[DE]],2,FALSE)</f>
        <v>Mesures visant à promouvoir l'égalité des chances et la participation active à la société</v>
      </c>
      <c r="X65" s="7" t="str">
        <f>VLOOKUP(Tableau11[[#This Row],[Type d''intervention FR (code)]],[1]!Tableau9[[N°]:[DE]],3,FALSE)</f>
        <v>Maßnahmen zur Förderung der Chancengleichheit und der aktiven Teilhabe an der Gesellschaft</v>
      </c>
    </row>
    <row r="66" spans="1:24" x14ac:dyDescent="0.3">
      <c r="G66" s="20"/>
      <c r="H66" s="20"/>
    </row>
    <row r="67" spans="1:24" x14ac:dyDescent="0.3">
      <c r="G67" s="20"/>
      <c r="H67" s="20"/>
    </row>
    <row r="68" spans="1:24" x14ac:dyDescent="0.3">
      <c r="G68" s="20"/>
      <c r="H68" s="20"/>
    </row>
    <row r="69" spans="1:24" x14ac:dyDescent="0.3">
      <c r="G69" s="20"/>
      <c r="H69" s="20"/>
    </row>
    <row r="70" spans="1:24" x14ac:dyDescent="0.3">
      <c r="G70" s="20"/>
      <c r="H70" s="20"/>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Update_10072025</vt:lpstr>
    </vt:vector>
  </TitlesOfParts>
  <Company>REGION GRAND 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MAYER Anne-Sophie</dc:creator>
  <cp:lastModifiedBy>MAYER Anne-Sophie</cp:lastModifiedBy>
  <dcterms:created xsi:type="dcterms:W3CDTF">2025-07-18T09:25:15Z</dcterms:created>
  <dcterms:modified xsi:type="dcterms:W3CDTF">2025-07-18T09:29:39Z</dcterms:modified>
</cp:coreProperties>
</file>